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Č.p. 1\SÚ podkroví č.p. 1\Podklady VZ\01_Stavebni_upravy+technologie\Rozpočty neoceněné\"/>
    </mc:Choice>
  </mc:AlternateContent>
  <xr:revisionPtr revIDLastSave="0" documentId="13_ncr:1_{72B9763C-371D-4D43-8769-A5FBD339D26F}" xr6:coauthVersionLast="47" xr6:coauthVersionMax="47" xr10:uidLastSave="{00000000-0000-0000-0000-000000000000}"/>
  <bookViews>
    <workbookView xWindow="-120" yWindow="-120" windowWidth="29040" windowHeight="15840" tabRatio="935" xr2:uid="{00000000-000D-0000-FFFF-FFFF00000000}"/>
  </bookViews>
  <sheets>
    <sheet name="Rekapitulace stavby" sheetId="1" r:id="rId1"/>
    <sheet name="1 - Architektonicko-stave..." sheetId="2" r:id="rId2"/>
    <sheet name="2 - Ústřední topení" sheetId="3" r:id="rId3"/>
    <sheet name="2a - Ústřední topení" sheetId="9" r:id="rId4"/>
    <sheet name="3 - Zdravotechnika" sheetId="4" r:id="rId5"/>
    <sheet name="3a - Zdravotechnika" sheetId="10" r:id="rId6"/>
    <sheet name="4 - Vzduchotechnika" sheetId="5" r:id="rId7"/>
    <sheet name="4a - Vzduchotechnika" sheetId="12" r:id="rId8"/>
    <sheet name="5 - Elektroinstalace - si..." sheetId="6" r:id="rId9"/>
    <sheet name="5a - Elektroinstalace - silnopr" sheetId="11" r:id="rId10"/>
    <sheet name="6 - Elektroinstalace - sl..." sheetId="7" r:id="rId11"/>
    <sheet name="6a - Elektroinstalace - SK" sheetId="13" r:id="rId12"/>
    <sheet name="6a - Elektroinstalace - EZS" sheetId="14" r:id="rId13"/>
    <sheet name="6a - Elektroinstalace - NV" sheetId="15" r:id="rId14"/>
    <sheet name="7 - Vedlejší a ostatní ná..." sheetId="8" r:id="rId15"/>
  </sheets>
  <externalReferences>
    <externalReference r:id="rId16"/>
    <externalReference r:id="rId17"/>
    <externalReference r:id="rId18"/>
  </externalReferences>
  <definedNames>
    <definedName name="__08F21C13_4762_4D33_8AE4_8E20A428EBE8_FIGURE__">[1]Figury!#REF!</definedName>
    <definedName name="__08F21C13_4762_4D33_8AE4_8E20A428EBE8_ITEM__">'5a - Elektroinstalace - silnopr'!$A$9:$Q$9</definedName>
    <definedName name="__08F21C13_4762_4D33_8AE4_8E20A428EBE8_ITEM_GROUP1__">'5a - Elektroinstalace - silnopr'!$A$6:$Q$126</definedName>
    <definedName name="__08F21C13_4762_4D33_8AE4_8E20A428EBE8_ITEM_GROUP2__">'5a - Elektroinstalace - silnopr'!$A$7:$Q$125</definedName>
    <definedName name="__08F21C13_4762_4D33_8AE4_8E20A428EBE8_ITEM_GROUP3__X">'5a - Elektroinstalace - silnopr'!$A$8:$Q$10</definedName>
    <definedName name="__08F21C13_4762_4D33_8AE4_8E20A428EBE8_QBILL__">'5a - Elektroinstalace - silnopr'!#REF!</definedName>
    <definedName name="__08F21C13_4762_4D33_8AE4_8E20A428EBE8_QBILLFIG__">[1]Figury!#REF!</definedName>
    <definedName name="__08F21C13_4762_4D33_8AE4_8E20A428EBE8_QINDEX__">'5a - Elektroinstalace - silnopr'!#REF!</definedName>
    <definedName name="_xlnm._FilterDatabase" localSheetId="1" hidden="1">'1 - Architektonicko-stave...'!$C$136:$K$650</definedName>
    <definedName name="_xlnm._FilterDatabase" localSheetId="2" hidden="1">'2 - Ústřední topení'!$C$117:$K$121</definedName>
    <definedName name="_xlnm._FilterDatabase" localSheetId="3" hidden="1">'2a - Ústřední topení'!$C$81:$K$306</definedName>
    <definedName name="_xlnm._FilterDatabase" localSheetId="4" hidden="1">'3 - Zdravotechnika'!$C$117:$K$121</definedName>
    <definedName name="_xlnm._FilterDatabase" localSheetId="5" hidden="1">'3a - Zdravotechnika'!$C$81:$K$348</definedName>
    <definedName name="_xlnm._FilterDatabase" localSheetId="6" hidden="1">'4 - Vzduchotechnika'!$C$117:$K$121</definedName>
    <definedName name="_xlnm._FilterDatabase" localSheetId="8" hidden="1">'5 - Elektroinstalace - si...'!$C$117:$K$122</definedName>
    <definedName name="_xlnm._FilterDatabase" localSheetId="10" hidden="1">'6 - Elektroinstalace - sl...'!$C$117:$K$121</definedName>
    <definedName name="_xlnm._FilterDatabase" localSheetId="14" hidden="1">'7 - Vedlejší a ostatní ná...'!$C$120:$K$132</definedName>
    <definedName name="AccessDatabase" hidden="1">"C:\Marek\ex - nab99\Czg 990.mdb"</definedName>
    <definedName name="GROUP_ID">'5a - Elektroinstalace - silnopr'!$B$6:$B$127</definedName>
    <definedName name="ITEM_PRICES">'5a - Elektroinstalace - silnopr'!$J$6:$J$127</definedName>
    <definedName name="_xlnm.Print_Titles" localSheetId="1">'1 - Architektonicko-stave...'!$136:$136</definedName>
    <definedName name="_xlnm.Print_Titles" localSheetId="2">'2 - Ústřední topení'!$117:$117</definedName>
    <definedName name="_xlnm.Print_Titles" localSheetId="3">'2a - Ústřední topení'!$81:$81</definedName>
    <definedName name="_xlnm.Print_Titles" localSheetId="4">'3 - Zdravotechnika'!$117:$117</definedName>
    <definedName name="_xlnm.Print_Titles" localSheetId="5">'3a - Zdravotechnika'!$81:$81</definedName>
    <definedName name="_xlnm.Print_Titles" localSheetId="6">'4 - Vzduchotechnika'!$117:$117</definedName>
    <definedName name="_xlnm.Print_Titles" localSheetId="8">'5 - Elektroinstalace - si...'!$117:$117</definedName>
    <definedName name="_xlnm.Print_Titles" localSheetId="9">'5a - Elektroinstalace - silnopr'!$4:$5</definedName>
    <definedName name="_xlnm.Print_Titles" localSheetId="10">'6 - Elektroinstalace - sl...'!$117:$117</definedName>
    <definedName name="_xlnm.Print_Titles" localSheetId="14">'7 - Vedlejší a ostatní ná...'!$120:$120</definedName>
    <definedName name="_xlnm.Print_Titles" localSheetId="0">'Rekapitulace stavby'!$92:$92</definedName>
    <definedName name="_xlnm.Print_Area" localSheetId="1">'1 - Architektonicko-stave...'!$C$4:$J$76,'1 - Architektonicko-stave...'!$C$82:$J$118,'1 - Architektonicko-stave...'!$C$124:$J$650</definedName>
    <definedName name="_xlnm.Print_Area" localSheetId="2">'2 - Ústřední topení'!$C$4:$J$76,'2 - Ústřední topení'!$C$82:$J$99,'2 - Ústřední topení'!$C$105:$J$121</definedName>
    <definedName name="_xlnm.Print_Area" localSheetId="3">'2a - Ústřední topení'!$C$4:$J$37,'2a - Ústřední topení'!$C$43:$J$65,'2a - Ústřední topení'!$C$71:$K$306</definedName>
    <definedName name="_xlnm.Print_Area" localSheetId="4">'3 - Zdravotechnika'!$C$4:$J$76,'3 - Zdravotechnika'!$C$82:$J$99,'3 - Zdravotechnika'!$C$105:$J$121</definedName>
    <definedName name="_xlnm.Print_Area" localSheetId="5">'3a - Zdravotechnika'!$C$4:$J$37,'3a - Zdravotechnika'!$C$43:$J$65,'3a - Zdravotechnika'!$C$71:$K$348</definedName>
    <definedName name="_xlnm.Print_Area" localSheetId="6">'4 - Vzduchotechnika'!$C$4:$J$76,'4 - Vzduchotechnika'!$C$82:$J$99,'4 - Vzduchotechnika'!$C$105:$J$121</definedName>
    <definedName name="_xlnm.Print_Area" localSheetId="7">'4a - Vzduchotechnika'!$A$1:$G$87</definedName>
    <definedName name="_xlnm.Print_Area" localSheetId="8">'5 - Elektroinstalace - si...'!$C$4:$J$76,'5 - Elektroinstalace - si...'!$C$82:$J$99,'5 - Elektroinstalace - si...'!$C$105:$J$122</definedName>
    <definedName name="_xlnm.Print_Area" localSheetId="9">'5a - Elektroinstalace - silnopr'!$C$1:$Q$127</definedName>
    <definedName name="_xlnm.Print_Area" localSheetId="10">'6 - Elektroinstalace - sl...'!$C$4:$J$76,'6 - Elektroinstalace - sl...'!$C$82:$J$99,'6 - Elektroinstalace - sl...'!$C$105:$J$121</definedName>
    <definedName name="_xlnm.Print_Area" localSheetId="14">'7 - Vedlejší a ostatní ná...'!$C$4:$J$76,'7 - Vedlejší a ostatní ná...'!$C$82:$J$102,'7 - Vedlejší a ostatní ná...'!$C$108:$J$132</definedName>
    <definedName name="_xlnm.Print_Area" localSheetId="0">'Rekapitulace stavby'!$D$4:$AO$76,'Rekapitulace stavby'!$C$82:$AQ$102</definedName>
    <definedName name="VAT_RATES">'5a - Elektroinstalace - silnopr'!$O$6:$O$127</definedName>
    <definedName name="wrn.Tisk." hidden="1">{#N/A,#N/A,FALSE,"Nabídka";#N/A,#N/A,FALSE,"Specifikace"}</definedName>
    <definedName name="wrn.Tisk._.celkový." hidden="1">{"rekapitulace celková",#N/A,FALSE,"rekapitulace";"Krycí list celkový",#N/A,FALSE,"Krycí listy";"položky celkové",#N/A,FALSE,"soutěž"}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5" l="1"/>
  <c r="D17" i="15"/>
  <c r="D18" i="15"/>
  <c r="D12" i="14"/>
  <c r="D13" i="14" s="1"/>
  <c r="D14" i="14"/>
  <c r="D15" i="14"/>
  <c r="D16" i="14"/>
  <c r="D25" i="14" s="1"/>
  <c r="D19" i="14"/>
  <c r="D17" i="14" s="1"/>
  <c r="F8" i="13"/>
  <c r="H8" i="13"/>
  <c r="F9" i="13"/>
  <c r="H9" i="13"/>
  <c r="F10" i="13"/>
  <c r="H10" i="13"/>
  <c r="F12" i="13"/>
  <c r="H12" i="13"/>
  <c r="F13" i="13"/>
  <c r="H13" i="13"/>
  <c r="F14" i="13"/>
  <c r="H14" i="13"/>
  <c r="F15" i="13"/>
  <c r="H15" i="13"/>
  <c r="D16" i="13"/>
  <c r="H16" i="13" s="1"/>
  <c r="F16" i="13"/>
  <c r="D17" i="13"/>
  <c r="F17" i="13" s="1"/>
  <c r="D18" i="13"/>
  <c r="H18" i="13" s="1"/>
  <c r="F18" i="13"/>
  <c r="D19" i="13"/>
  <c r="F19" i="13" s="1"/>
  <c r="F20" i="13"/>
  <c r="H20" i="13"/>
  <c r="F21" i="13"/>
  <c r="H21" i="13"/>
  <c r="D22" i="13"/>
  <c r="H22" i="13" s="1"/>
  <c r="F22" i="13"/>
  <c r="F23" i="13"/>
  <c r="H23" i="13"/>
  <c r="F24" i="13"/>
  <c r="H24" i="13"/>
  <c r="F25" i="13"/>
  <c r="H25" i="13"/>
  <c r="F27" i="13"/>
  <c r="F28" i="13"/>
  <c r="H28" i="13"/>
  <c r="F30" i="13"/>
  <c r="H30" i="13"/>
  <c r="F31" i="13"/>
  <c r="H31" i="13"/>
  <c r="F32" i="13"/>
  <c r="H32" i="13"/>
  <c r="F33" i="13"/>
  <c r="H33" i="13"/>
  <c r="F34" i="13"/>
  <c r="H34" i="13"/>
  <c r="F35" i="13"/>
  <c r="H35" i="13"/>
  <c r="F36" i="13"/>
  <c r="H36" i="13"/>
  <c r="G13" i="12"/>
  <c r="G14" i="12"/>
  <c r="G15" i="12"/>
  <c r="G16" i="12"/>
  <c r="G33" i="12" s="1"/>
  <c r="G6" i="12" s="1"/>
  <c r="G17" i="12"/>
  <c r="G18" i="12"/>
  <c r="G19" i="12"/>
  <c r="G20" i="12"/>
  <c r="G21" i="12"/>
  <c r="G22" i="12"/>
  <c r="G23" i="12"/>
  <c r="G25" i="12"/>
  <c r="G26" i="12"/>
  <c r="G27" i="12"/>
  <c r="G28" i="12"/>
  <c r="G29" i="12"/>
  <c r="G30" i="12"/>
  <c r="G31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50" i="12"/>
  <c r="G51" i="12"/>
  <c r="G52" i="12"/>
  <c r="G53" i="12"/>
  <c r="G54" i="12"/>
  <c r="G55" i="12"/>
  <c r="G56" i="12"/>
  <c r="G62" i="12"/>
  <c r="G63" i="12"/>
  <c r="G64" i="12"/>
  <c r="G76" i="12" s="1"/>
  <c r="G8" i="12" s="1"/>
  <c r="G65" i="12"/>
  <c r="G66" i="12"/>
  <c r="G68" i="12"/>
  <c r="G69" i="12"/>
  <c r="G70" i="12"/>
  <c r="G71" i="12"/>
  <c r="G72" i="12"/>
  <c r="G73" i="12"/>
  <c r="G74" i="12"/>
  <c r="G80" i="12"/>
  <c r="G83" i="12" s="1"/>
  <c r="G9" i="12" s="1"/>
  <c r="G81" i="12"/>
  <c r="H19" i="13" l="1"/>
  <c r="G58" i="12"/>
  <c r="G7" i="12" s="1"/>
  <c r="G10" i="12" s="1"/>
  <c r="H17" i="13"/>
  <c r="D29" i="13"/>
  <c r="N8" i="11"/>
  <c r="J9" i="11"/>
  <c r="J8" i="11" s="1"/>
  <c r="L9" i="11"/>
  <c r="L8" i="11" s="1"/>
  <c r="N9" i="11"/>
  <c r="J12" i="11"/>
  <c r="L12" i="11"/>
  <c r="L11" i="11" s="1"/>
  <c r="N12" i="11"/>
  <c r="N11" i="11" s="1"/>
  <c r="P12" i="11"/>
  <c r="J13" i="11"/>
  <c r="P13" i="11" s="1"/>
  <c r="Q13" i="11" s="1"/>
  <c r="L13" i="11"/>
  <c r="N13" i="11"/>
  <c r="J14" i="11"/>
  <c r="L14" i="11"/>
  <c r="N14" i="11"/>
  <c r="P14" i="11"/>
  <c r="Q14" i="11" s="1"/>
  <c r="J15" i="11"/>
  <c r="P15" i="11" s="1"/>
  <c r="Q15" i="11" s="1"/>
  <c r="L15" i="11"/>
  <c r="N15" i="11"/>
  <c r="J16" i="11"/>
  <c r="P16" i="11" s="1"/>
  <c r="Q16" i="11" s="1"/>
  <c r="L16" i="11"/>
  <c r="N16" i="11"/>
  <c r="J19" i="11"/>
  <c r="L19" i="11"/>
  <c r="L18" i="11" s="1"/>
  <c r="N19" i="11"/>
  <c r="P19" i="11"/>
  <c r="Q19" i="11" s="1"/>
  <c r="J20" i="11"/>
  <c r="P20" i="11" s="1"/>
  <c r="Q20" i="11" s="1"/>
  <c r="L20" i="11"/>
  <c r="N20" i="11"/>
  <c r="J24" i="11"/>
  <c r="P24" i="11" s="1"/>
  <c r="Q24" i="11" s="1"/>
  <c r="L24" i="11"/>
  <c r="N24" i="11"/>
  <c r="J25" i="11"/>
  <c r="P25" i="11" s="1"/>
  <c r="Q25" i="11" s="1"/>
  <c r="L25" i="11"/>
  <c r="N25" i="11"/>
  <c r="N18" i="11" s="1"/>
  <c r="J26" i="11"/>
  <c r="P26" i="11" s="1"/>
  <c r="Q26" i="11" s="1"/>
  <c r="L26" i="11"/>
  <c r="N26" i="11"/>
  <c r="J27" i="11"/>
  <c r="P27" i="11" s="1"/>
  <c r="Q27" i="11" s="1"/>
  <c r="L27" i="11"/>
  <c r="N27" i="11"/>
  <c r="J28" i="11"/>
  <c r="P28" i="11" s="1"/>
  <c r="Q28" i="11" s="1"/>
  <c r="L28" i="11"/>
  <c r="N28" i="11"/>
  <c r="J29" i="11"/>
  <c r="P29" i="11" s="1"/>
  <c r="Q29" i="11" s="1"/>
  <c r="L29" i="11"/>
  <c r="N29" i="11"/>
  <c r="J30" i="11"/>
  <c r="P30" i="11" s="1"/>
  <c r="Q30" i="11" s="1"/>
  <c r="L30" i="11"/>
  <c r="N30" i="11"/>
  <c r="J31" i="11"/>
  <c r="P31" i="11" s="1"/>
  <c r="Q31" i="11" s="1"/>
  <c r="L31" i="11"/>
  <c r="N31" i="11"/>
  <c r="J32" i="11"/>
  <c r="L32" i="11"/>
  <c r="N32" i="11"/>
  <c r="P32" i="11"/>
  <c r="Q32" i="11" s="1"/>
  <c r="J33" i="11"/>
  <c r="P33" i="11" s="1"/>
  <c r="Q33" i="11" s="1"/>
  <c r="L33" i="11"/>
  <c r="N33" i="11"/>
  <c r="J34" i="11"/>
  <c r="L34" i="11"/>
  <c r="N34" i="11"/>
  <c r="P34" i="11"/>
  <c r="Q34" i="11" s="1"/>
  <c r="J35" i="11"/>
  <c r="P35" i="11" s="1"/>
  <c r="Q35" i="11" s="1"/>
  <c r="L35" i="11"/>
  <c r="N35" i="11"/>
  <c r="J36" i="11"/>
  <c r="L36" i="11"/>
  <c r="N36" i="11"/>
  <c r="P36" i="11"/>
  <c r="Q36" i="11" s="1"/>
  <c r="J37" i="11"/>
  <c r="P37" i="11" s="1"/>
  <c r="Q37" i="11" s="1"/>
  <c r="L37" i="11"/>
  <c r="N37" i="11"/>
  <c r="J38" i="11"/>
  <c r="P38" i="11" s="1"/>
  <c r="Q38" i="11" s="1"/>
  <c r="L38" i="11"/>
  <c r="N38" i="11"/>
  <c r="J39" i="11"/>
  <c r="P39" i="11" s="1"/>
  <c r="Q39" i="11" s="1"/>
  <c r="L39" i="11"/>
  <c r="N39" i="11"/>
  <c r="J40" i="11"/>
  <c r="P40" i="11" s="1"/>
  <c r="Q40" i="11" s="1"/>
  <c r="L40" i="11"/>
  <c r="N40" i="11"/>
  <c r="J41" i="11"/>
  <c r="P41" i="11" s="1"/>
  <c r="Q41" i="11" s="1"/>
  <c r="L41" i="11"/>
  <c r="N41" i="11"/>
  <c r="J42" i="11"/>
  <c r="L42" i="11"/>
  <c r="N42" i="11"/>
  <c r="P42" i="11"/>
  <c r="Q42" i="11" s="1"/>
  <c r="J43" i="11"/>
  <c r="P43" i="11" s="1"/>
  <c r="Q43" i="11" s="1"/>
  <c r="L43" i="11"/>
  <c r="N43" i="11"/>
  <c r="J44" i="11"/>
  <c r="L44" i="11"/>
  <c r="N44" i="11"/>
  <c r="P44" i="11"/>
  <c r="Q44" i="11" s="1"/>
  <c r="J45" i="11"/>
  <c r="P45" i="11" s="1"/>
  <c r="Q45" i="11" s="1"/>
  <c r="L45" i="11"/>
  <c r="N45" i="11"/>
  <c r="J46" i="11"/>
  <c r="L46" i="11"/>
  <c r="N46" i="11"/>
  <c r="P46" i="11"/>
  <c r="Q46" i="11" s="1"/>
  <c r="J47" i="11"/>
  <c r="P47" i="11" s="1"/>
  <c r="Q47" i="11" s="1"/>
  <c r="L47" i="11"/>
  <c r="N47" i="11"/>
  <c r="J48" i="11"/>
  <c r="P48" i="11" s="1"/>
  <c r="Q48" i="11" s="1"/>
  <c r="L48" i="11"/>
  <c r="N48" i="11"/>
  <c r="J49" i="11"/>
  <c r="P49" i="11" s="1"/>
  <c r="Q49" i="11" s="1"/>
  <c r="L49" i="11"/>
  <c r="N49" i="11"/>
  <c r="J50" i="11"/>
  <c r="P50" i="11" s="1"/>
  <c r="Q50" i="11" s="1"/>
  <c r="L50" i="11"/>
  <c r="N50" i="11"/>
  <c r="J51" i="11"/>
  <c r="P51" i="11" s="1"/>
  <c r="Q51" i="11" s="1"/>
  <c r="L51" i="11"/>
  <c r="N51" i="11"/>
  <c r="J52" i="11"/>
  <c r="P52" i="11" s="1"/>
  <c r="Q52" i="11" s="1"/>
  <c r="L52" i="11"/>
  <c r="N52" i="11"/>
  <c r="J53" i="11"/>
  <c r="P53" i="11" s="1"/>
  <c r="Q53" i="11" s="1"/>
  <c r="L53" i="11"/>
  <c r="N53" i="11"/>
  <c r="J54" i="11"/>
  <c r="P54" i="11" s="1"/>
  <c r="Q54" i="11" s="1"/>
  <c r="L54" i="11"/>
  <c r="N54" i="11"/>
  <c r="J55" i="11"/>
  <c r="P55" i="11" s="1"/>
  <c r="Q55" i="11" s="1"/>
  <c r="L55" i="11"/>
  <c r="N55" i="11"/>
  <c r="J56" i="11"/>
  <c r="L56" i="11"/>
  <c r="N56" i="11"/>
  <c r="P56" i="11"/>
  <c r="Q56" i="11" s="1"/>
  <c r="J57" i="11"/>
  <c r="P57" i="11" s="1"/>
  <c r="Q57" i="11" s="1"/>
  <c r="L57" i="11"/>
  <c r="N57" i="11"/>
  <c r="J58" i="11"/>
  <c r="L58" i="11"/>
  <c r="N58" i="11"/>
  <c r="P58" i="11"/>
  <c r="Q58" i="11" s="1"/>
  <c r="J59" i="11"/>
  <c r="P59" i="11" s="1"/>
  <c r="Q59" i="11" s="1"/>
  <c r="L59" i="11"/>
  <c r="N59" i="11"/>
  <c r="J60" i="11"/>
  <c r="L60" i="11"/>
  <c r="N60" i="11"/>
  <c r="P60" i="11"/>
  <c r="Q60" i="11" s="1"/>
  <c r="J61" i="11"/>
  <c r="P61" i="11" s="1"/>
  <c r="Q61" i="11" s="1"/>
  <c r="L61" i="11"/>
  <c r="N61" i="11"/>
  <c r="J62" i="11"/>
  <c r="P62" i="11" s="1"/>
  <c r="Q62" i="11" s="1"/>
  <c r="L62" i="11"/>
  <c r="N62" i="11"/>
  <c r="J63" i="11"/>
  <c r="P63" i="11" s="1"/>
  <c r="Q63" i="11" s="1"/>
  <c r="L63" i="11"/>
  <c r="N63" i="11"/>
  <c r="J64" i="11"/>
  <c r="P64" i="11" s="1"/>
  <c r="Q64" i="11" s="1"/>
  <c r="L64" i="11"/>
  <c r="N64" i="11"/>
  <c r="J65" i="11"/>
  <c r="P65" i="11" s="1"/>
  <c r="Q65" i="11" s="1"/>
  <c r="L65" i="11"/>
  <c r="N65" i="11"/>
  <c r="J66" i="11"/>
  <c r="L66" i="11"/>
  <c r="N66" i="11"/>
  <c r="P66" i="11"/>
  <c r="Q66" i="11" s="1"/>
  <c r="J67" i="11"/>
  <c r="P67" i="11" s="1"/>
  <c r="Q67" i="11" s="1"/>
  <c r="L67" i="11"/>
  <c r="N67" i="11"/>
  <c r="J68" i="11"/>
  <c r="L68" i="11"/>
  <c r="N68" i="11"/>
  <c r="P68" i="11"/>
  <c r="Q68" i="11" s="1"/>
  <c r="J69" i="11"/>
  <c r="P69" i="11" s="1"/>
  <c r="Q69" i="11" s="1"/>
  <c r="L69" i="11"/>
  <c r="N69" i="11"/>
  <c r="J70" i="11"/>
  <c r="L70" i="11"/>
  <c r="N70" i="11"/>
  <c r="P70" i="11"/>
  <c r="Q70" i="11" s="1"/>
  <c r="J71" i="11"/>
  <c r="P71" i="11" s="1"/>
  <c r="Q71" i="11" s="1"/>
  <c r="L71" i="11"/>
  <c r="N71" i="11"/>
  <c r="J72" i="11"/>
  <c r="P72" i="11" s="1"/>
  <c r="Q72" i="11" s="1"/>
  <c r="L72" i="11"/>
  <c r="N72" i="11"/>
  <c r="J73" i="11"/>
  <c r="P73" i="11" s="1"/>
  <c r="Q73" i="11" s="1"/>
  <c r="L73" i="11"/>
  <c r="N73" i="11"/>
  <c r="J74" i="11"/>
  <c r="P74" i="11" s="1"/>
  <c r="Q74" i="11" s="1"/>
  <c r="L74" i="11"/>
  <c r="N74" i="11"/>
  <c r="J75" i="11"/>
  <c r="P75" i="11" s="1"/>
  <c r="Q75" i="11" s="1"/>
  <c r="L75" i="11"/>
  <c r="N75" i="11"/>
  <c r="J76" i="11"/>
  <c r="P76" i="11" s="1"/>
  <c r="Q76" i="11" s="1"/>
  <c r="L76" i="11"/>
  <c r="N76" i="11"/>
  <c r="J77" i="11"/>
  <c r="P77" i="11" s="1"/>
  <c r="Q77" i="11" s="1"/>
  <c r="L77" i="11"/>
  <c r="N77" i="11"/>
  <c r="J78" i="11"/>
  <c r="P78" i="11" s="1"/>
  <c r="Q78" i="11" s="1"/>
  <c r="L78" i="11"/>
  <c r="N78" i="11"/>
  <c r="J79" i="11"/>
  <c r="P79" i="11" s="1"/>
  <c r="Q79" i="11" s="1"/>
  <c r="L79" i="11"/>
  <c r="N79" i="11"/>
  <c r="J80" i="11"/>
  <c r="L80" i="11"/>
  <c r="N80" i="11"/>
  <c r="P80" i="11"/>
  <c r="Q80" i="11" s="1"/>
  <c r="J81" i="11"/>
  <c r="P81" i="11" s="1"/>
  <c r="Q81" i="11" s="1"/>
  <c r="L81" i="11"/>
  <c r="N81" i="11"/>
  <c r="J82" i="11"/>
  <c r="L82" i="11"/>
  <c r="N82" i="11"/>
  <c r="P82" i="11"/>
  <c r="Q82" i="11" s="1"/>
  <c r="J83" i="11"/>
  <c r="P83" i="11" s="1"/>
  <c r="Q83" i="11" s="1"/>
  <c r="L83" i="11"/>
  <c r="N83" i="11"/>
  <c r="J84" i="11"/>
  <c r="L84" i="11"/>
  <c r="N84" i="11"/>
  <c r="P84" i="11"/>
  <c r="Q84" i="11" s="1"/>
  <c r="J85" i="11"/>
  <c r="P85" i="11" s="1"/>
  <c r="Q85" i="11" s="1"/>
  <c r="L85" i="11"/>
  <c r="N85" i="11"/>
  <c r="J86" i="11"/>
  <c r="P86" i="11" s="1"/>
  <c r="Q86" i="11" s="1"/>
  <c r="L86" i="11"/>
  <c r="N86" i="11"/>
  <c r="J87" i="11"/>
  <c r="P87" i="11" s="1"/>
  <c r="Q87" i="11" s="1"/>
  <c r="L87" i="11"/>
  <c r="N87" i="11"/>
  <c r="J88" i="11"/>
  <c r="P88" i="11" s="1"/>
  <c r="Q88" i="11" s="1"/>
  <c r="L88" i="11"/>
  <c r="N88" i="11"/>
  <c r="J89" i="11"/>
  <c r="P89" i="11" s="1"/>
  <c r="Q89" i="11" s="1"/>
  <c r="L89" i="11"/>
  <c r="N89" i="11"/>
  <c r="J90" i="11"/>
  <c r="L90" i="11"/>
  <c r="N90" i="11"/>
  <c r="P90" i="11"/>
  <c r="Q90" i="11" s="1"/>
  <c r="J91" i="11"/>
  <c r="P91" i="11" s="1"/>
  <c r="Q91" i="11" s="1"/>
  <c r="L91" i="11"/>
  <c r="N91" i="11"/>
  <c r="J92" i="11"/>
  <c r="L92" i="11"/>
  <c r="N92" i="11"/>
  <c r="P92" i="11"/>
  <c r="Q92" i="11" s="1"/>
  <c r="J93" i="11"/>
  <c r="P93" i="11" s="1"/>
  <c r="Q93" i="11" s="1"/>
  <c r="L93" i="11"/>
  <c r="N93" i="11"/>
  <c r="J94" i="11"/>
  <c r="L94" i="11"/>
  <c r="N94" i="11"/>
  <c r="P94" i="11"/>
  <c r="Q94" i="11" s="1"/>
  <c r="J95" i="11"/>
  <c r="P95" i="11" s="1"/>
  <c r="Q95" i="11" s="1"/>
  <c r="L95" i="11"/>
  <c r="N95" i="11"/>
  <c r="J96" i="11"/>
  <c r="P96" i="11" s="1"/>
  <c r="Q96" i="11" s="1"/>
  <c r="L96" i="11"/>
  <c r="N96" i="11"/>
  <c r="J97" i="11"/>
  <c r="P97" i="11" s="1"/>
  <c r="Q97" i="11" s="1"/>
  <c r="L97" i="11"/>
  <c r="N97" i="11"/>
  <c r="J98" i="11"/>
  <c r="P98" i="11" s="1"/>
  <c r="Q98" i="11" s="1"/>
  <c r="L98" i="11"/>
  <c r="N98" i="11"/>
  <c r="J99" i="11"/>
  <c r="P99" i="11" s="1"/>
  <c r="Q99" i="11" s="1"/>
  <c r="L99" i="11"/>
  <c r="N99" i="11"/>
  <c r="J100" i="11"/>
  <c r="P100" i="11" s="1"/>
  <c r="Q100" i="11" s="1"/>
  <c r="L100" i="11"/>
  <c r="N100" i="11"/>
  <c r="J101" i="11"/>
  <c r="P101" i="11" s="1"/>
  <c r="Q101" i="11" s="1"/>
  <c r="L101" i="11"/>
  <c r="N101" i="11"/>
  <c r="J102" i="11"/>
  <c r="P102" i="11" s="1"/>
  <c r="Q102" i="11" s="1"/>
  <c r="L102" i="11"/>
  <c r="N102" i="11"/>
  <c r="J103" i="11"/>
  <c r="P103" i="11" s="1"/>
  <c r="Q103" i="11" s="1"/>
  <c r="L103" i="11"/>
  <c r="N103" i="11"/>
  <c r="J104" i="11"/>
  <c r="L104" i="11"/>
  <c r="N104" i="11"/>
  <c r="P104" i="11"/>
  <c r="Q104" i="11" s="1"/>
  <c r="J105" i="11"/>
  <c r="P105" i="11" s="1"/>
  <c r="Q105" i="11" s="1"/>
  <c r="L105" i="11"/>
  <c r="N105" i="11"/>
  <c r="J106" i="11"/>
  <c r="L106" i="11"/>
  <c r="N106" i="11"/>
  <c r="P106" i="11"/>
  <c r="Q106" i="11" s="1"/>
  <c r="J107" i="11"/>
  <c r="P107" i="11" s="1"/>
  <c r="Q107" i="11" s="1"/>
  <c r="L107" i="11"/>
  <c r="N107" i="11"/>
  <c r="J108" i="11"/>
  <c r="L108" i="11"/>
  <c r="N108" i="11"/>
  <c r="P108" i="11"/>
  <c r="Q108" i="11" s="1"/>
  <c r="J109" i="11"/>
  <c r="P109" i="11" s="1"/>
  <c r="Q109" i="11" s="1"/>
  <c r="L109" i="11"/>
  <c r="N109" i="11"/>
  <c r="J110" i="11"/>
  <c r="P110" i="11" s="1"/>
  <c r="Q110" i="11" s="1"/>
  <c r="L110" i="11"/>
  <c r="N110" i="11"/>
  <c r="J111" i="11"/>
  <c r="P111" i="11" s="1"/>
  <c r="Q111" i="11" s="1"/>
  <c r="L111" i="11"/>
  <c r="N111" i="11"/>
  <c r="J112" i="11"/>
  <c r="P112" i="11" s="1"/>
  <c r="Q112" i="11" s="1"/>
  <c r="L112" i="11"/>
  <c r="N112" i="11"/>
  <c r="J113" i="11"/>
  <c r="P113" i="11" s="1"/>
  <c r="Q113" i="11" s="1"/>
  <c r="L113" i="11"/>
  <c r="N113" i="11"/>
  <c r="J114" i="11"/>
  <c r="L114" i="11"/>
  <c r="N114" i="11"/>
  <c r="P114" i="11"/>
  <c r="Q114" i="11" s="1"/>
  <c r="J115" i="11"/>
  <c r="P115" i="11" s="1"/>
  <c r="Q115" i="11" s="1"/>
  <c r="L115" i="11"/>
  <c r="N115" i="11"/>
  <c r="J116" i="11"/>
  <c r="L116" i="11"/>
  <c r="N116" i="11"/>
  <c r="P116" i="11"/>
  <c r="Q116" i="11" s="1"/>
  <c r="J117" i="11"/>
  <c r="P117" i="11" s="1"/>
  <c r="Q117" i="11" s="1"/>
  <c r="L117" i="11"/>
  <c r="N117" i="11"/>
  <c r="J118" i="11"/>
  <c r="L118" i="11"/>
  <c r="N118" i="11"/>
  <c r="P118" i="11"/>
  <c r="Q118" i="11" s="1"/>
  <c r="J119" i="11"/>
  <c r="P119" i="11" s="1"/>
  <c r="Q119" i="11" s="1"/>
  <c r="L119" i="11"/>
  <c r="N119" i="11"/>
  <c r="J120" i="11"/>
  <c r="P120" i="11" s="1"/>
  <c r="Q120" i="11" s="1"/>
  <c r="L120" i="11"/>
  <c r="N120" i="11"/>
  <c r="J121" i="11"/>
  <c r="P121" i="11" s="1"/>
  <c r="Q121" i="11" s="1"/>
  <c r="L121" i="11"/>
  <c r="N121" i="11"/>
  <c r="J122" i="11"/>
  <c r="P122" i="11" s="1"/>
  <c r="Q122" i="11" s="1"/>
  <c r="L122" i="11"/>
  <c r="N122" i="11"/>
  <c r="J123" i="11"/>
  <c r="P123" i="11" s="1"/>
  <c r="Q123" i="11" s="1"/>
  <c r="L123" i="11"/>
  <c r="N123" i="11"/>
  <c r="J124" i="11"/>
  <c r="P124" i="11" s="1"/>
  <c r="Q124" i="11" s="1"/>
  <c r="L124" i="11"/>
  <c r="N124" i="11"/>
  <c r="N7" i="11" l="1"/>
  <c r="N6" i="11" s="1"/>
  <c r="G37" i="13"/>
  <c r="H29" i="13"/>
  <c r="F29" i="13"/>
  <c r="E37" i="13" s="1"/>
  <c r="L7" i="11"/>
  <c r="L6" i="11" s="1"/>
  <c r="Q18" i="11"/>
  <c r="P11" i="11"/>
  <c r="J11" i="11"/>
  <c r="P18" i="11"/>
  <c r="Q12" i="11"/>
  <c r="Q11" i="11" s="1"/>
  <c r="J18" i="11"/>
  <c r="P9" i="11"/>
  <c r="G38" i="13" l="1"/>
  <c r="E40" i="13" s="1"/>
  <c r="G39" i="13"/>
  <c r="E38" i="13"/>
  <c r="E39" i="13"/>
  <c r="Q9" i="11"/>
  <c r="Q8" i="11" s="1"/>
  <c r="P8" i="11"/>
  <c r="P7" i="11" s="1"/>
  <c r="P6" i="11" s="1"/>
  <c r="J7" i="11"/>
  <c r="J6" i="11" l="1"/>
  <c r="Q7" i="11"/>
  <c r="Q6" i="11" s="1"/>
  <c r="J10" i="10" l="1"/>
  <c r="J48" i="10" s="1"/>
  <c r="J12" i="10"/>
  <c r="E13" i="10"/>
  <c r="J13" i="10"/>
  <c r="J15" i="10"/>
  <c r="E16" i="10"/>
  <c r="J16" i="10"/>
  <c r="J18" i="10"/>
  <c r="E19" i="10"/>
  <c r="J78" i="10" s="1"/>
  <c r="J19" i="10"/>
  <c r="J21" i="10"/>
  <c r="E22" i="10"/>
  <c r="J79" i="10" s="1"/>
  <c r="J22" i="10"/>
  <c r="J33" i="10"/>
  <c r="J34" i="10"/>
  <c r="J35" i="10"/>
  <c r="E46" i="10"/>
  <c r="F48" i="10"/>
  <c r="F50" i="10"/>
  <c r="F51" i="10"/>
  <c r="E74" i="10"/>
  <c r="F76" i="10"/>
  <c r="J76" i="10"/>
  <c r="F78" i="10"/>
  <c r="F79" i="10"/>
  <c r="J85" i="10"/>
  <c r="P85" i="10"/>
  <c r="P84" i="10" s="1"/>
  <c r="R85" i="10"/>
  <c r="R84" i="10" s="1"/>
  <c r="T85" i="10"/>
  <c r="T84" i="10" s="1"/>
  <c r="BE85" i="10"/>
  <c r="BF85" i="10"/>
  <c r="BG85" i="10"/>
  <c r="BH85" i="10"/>
  <c r="BI85" i="10"/>
  <c r="BK85" i="10"/>
  <c r="BK84" i="10" s="1"/>
  <c r="J90" i="10"/>
  <c r="P90" i="10"/>
  <c r="R90" i="10"/>
  <c r="R89" i="10" s="1"/>
  <c r="T90" i="10"/>
  <c r="BE90" i="10"/>
  <c r="BF90" i="10"/>
  <c r="BG90" i="10"/>
  <c r="BH90" i="10"/>
  <c r="BI90" i="10"/>
  <c r="BK90" i="10"/>
  <c r="J94" i="10"/>
  <c r="P94" i="10"/>
  <c r="R94" i="10"/>
  <c r="T94" i="10"/>
  <c r="BE94" i="10"/>
  <c r="BF94" i="10"/>
  <c r="BG94" i="10"/>
  <c r="BH94" i="10"/>
  <c r="BI94" i="10"/>
  <c r="BK94" i="10"/>
  <c r="J98" i="10"/>
  <c r="BE98" i="10" s="1"/>
  <c r="P98" i="10"/>
  <c r="R98" i="10"/>
  <c r="T98" i="10"/>
  <c r="BF98" i="10"/>
  <c r="BG98" i="10"/>
  <c r="BH98" i="10"/>
  <c r="BI98" i="10"/>
  <c r="BK98" i="10"/>
  <c r="J101" i="10"/>
  <c r="BE101" i="10" s="1"/>
  <c r="P101" i="10"/>
  <c r="R101" i="10"/>
  <c r="T101" i="10"/>
  <c r="BF101" i="10"/>
  <c r="BG101" i="10"/>
  <c r="BH101" i="10"/>
  <c r="BI101" i="10"/>
  <c r="BK101" i="10"/>
  <c r="J105" i="10"/>
  <c r="P105" i="10"/>
  <c r="P104" i="10" s="1"/>
  <c r="R105" i="10"/>
  <c r="T105" i="10"/>
  <c r="T104" i="10" s="1"/>
  <c r="BE105" i="10"/>
  <c r="BF105" i="10"/>
  <c r="BG105" i="10"/>
  <c r="BH105" i="10"/>
  <c r="BI105" i="10"/>
  <c r="BK105" i="10"/>
  <c r="J108" i="10"/>
  <c r="P108" i="10"/>
  <c r="R108" i="10"/>
  <c r="T108" i="10"/>
  <c r="BE108" i="10"/>
  <c r="BF108" i="10"/>
  <c r="BG108" i="10"/>
  <c r="BH108" i="10"/>
  <c r="BI108" i="10"/>
  <c r="BK108" i="10"/>
  <c r="J112" i="10"/>
  <c r="P112" i="10"/>
  <c r="R112" i="10"/>
  <c r="T112" i="10"/>
  <c r="BE112" i="10"/>
  <c r="BF112" i="10"/>
  <c r="BG112" i="10"/>
  <c r="BH112" i="10"/>
  <c r="BI112" i="10"/>
  <c r="BK112" i="10"/>
  <c r="J115" i="10"/>
  <c r="P115" i="10"/>
  <c r="R115" i="10"/>
  <c r="T115" i="10"/>
  <c r="BE115" i="10"/>
  <c r="BF115" i="10"/>
  <c r="BG115" i="10"/>
  <c r="BH115" i="10"/>
  <c r="BI115" i="10"/>
  <c r="BK115" i="10"/>
  <c r="J120" i="10"/>
  <c r="P120" i="10"/>
  <c r="R120" i="10"/>
  <c r="T120" i="10"/>
  <c r="BE120" i="10"/>
  <c r="BF120" i="10"/>
  <c r="BG120" i="10"/>
  <c r="BH120" i="10"/>
  <c r="BI120" i="10"/>
  <c r="BK120" i="10"/>
  <c r="J123" i="10"/>
  <c r="BE123" i="10" s="1"/>
  <c r="P123" i="10"/>
  <c r="R123" i="10"/>
  <c r="T123" i="10"/>
  <c r="BF123" i="10"/>
  <c r="BG123" i="10"/>
  <c r="BH123" i="10"/>
  <c r="BI123" i="10"/>
  <c r="BK123" i="10"/>
  <c r="J126" i="10"/>
  <c r="BE126" i="10" s="1"/>
  <c r="P126" i="10"/>
  <c r="R126" i="10"/>
  <c r="T126" i="10"/>
  <c r="T119" i="10" s="1"/>
  <c r="BF126" i="10"/>
  <c r="BG126" i="10"/>
  <c r="BH126" i="10"/>
  <c r="BI126" i="10"/>
  <c r="BK126" i="10"/>
  <c r="J129" i="10"/>
  <c r="P129" i="10"/>
  <c r="R129" i="10"/>
  <c r="T129" i="10"/>
  <c r="BE129" i="10"/>
  <c r="BF129" i="10"/>
  <c r="BG129" i="10"/>
  <c r="BH129" i="10"/>
  <c r="BI129" i="10"/>
  <c r="BK129" i="10"/>
  <c r="J132" i="10"/>
  <c r="BE132" i="10" s="1"/>
  <c r="P132" i="10"/>
  <c r="R132" i="10"/>
  <c r="T132" i="10"/>
  <c r="BF132" i="10"/>
  <c r="BG132" i="10"/>
  <c r="BH132" i="10"/>
  <c r="BI132" i="10"/>
  <c r="BK132" i="10"/>
  <c r="J136" i="10"/>
  <c r="BE136" i="10" s="1"/>
  <c r="P136" i="10"/>
  <c r="R136" i="10"/>
  <c r="T136" i="10"/>
  <c r="BF136" i="10"/>
  <c r="BG136" i="10"/>
  <c r="BH136" i="10"/>
  <c r="BI136" i="10"/>
  <c r="BK136" i="10"/>
  <c r="J139" i="10"/>
  <c r="P139" i="10"/>
  <c r="R139" i="10"/>
  <c r="T139" i="10"/>
  <c r="BE139" i="10"/>
  <c r="BF139" i="10"/>
  <c r="BG139" i="10"/>
  <c r="BH139" i="10"/>
  <c r="BI139" i="10"/>
  <c r="BK139" i="10"/>
  <c r="J143" i="10"/>
  <c r="BE143" i="10" s="1"/>
  <c r="P143" i="10"/>
  <c r="R143" i="10"/>
  <c r="T143" i="10"/>
  <c r="BF143" i="10"/>
  <c r="BG143" i="10"/>
  <c r="BH143" i="10"/>
  <c r="BI143" i="10"/>
  <c r="BK143" i="10"/>
  <c r="J147" i="10"/>
  <c r="BE147" i="10" s="1"/>
  <c r="P147" i="10"/>
  <c r="R147" i="10"/>
  <c r="T147" i="10"/>
  <c r="BF147" i="10"/>
  <c r="BG147" i="10"/>
  <c r="BH147" i="10"/>
  <c r="BI147" i="10"/>
  <c r="BK147" i="10"/>
  <c r="J151" i="10"/>
  <c r="P151" i="10"/>
  <c r="R151" i="10"/>
  <c r="T151" i="10"/>
  <c r="BE151" i="10"/>
  <c r="BF151" i="10"/>
  <c r="BG151" i="10"/>
  <c r="BH151" i="10"/>
  <c r="BI151" i="10"/>
  <c r="BK151" i="10"/>
  <c r="J155" i="10"/>
  <c r="P155" i="10"/>
  <c r="R155" i="10"/>
  <c r="T155" i="10"/>
  <c r="BE155" i="10"/>
  <c r="BF155" i="10"/>
  <c r="BG155" i="10"/>
  <c r="BH155" i="10"/>
  <c r="BI155" i="10"/>
  <c r="BK155" i="10"/>
  <c r="J159" i="10"/>
  <c r="BE159" i="10" s="1"/>
  <c r="P159" i="10"/>
  <c r="R159" i="10"/>
  <c r="T159" i="10"/>
  <c r="BF159" i="10"/>
  <c r="BG159" i="10"/>
  <c r="BH159" i="10"/>
  <c r="BI159" i="10"/>
  <c r="BK159" i="10"/>
  <c r="J163" i="10"/>
  <c r="P163" i="10"/>
  <c r="R163" i="10"/>
  <c r="T163" i="10"/>
  <c r="BE163" i="10"/>
  <c r="BF163" i="10"/>
  <c r="BG163" i="10"/>
  <c r="BH163" i="10"/>
  <c r="BI163" i="10"/>
  <c r="BK163" i="10"/>
  <c r="J166" i="10"/>
  <c r="BE166" i="10" s="1"/>
  <c r="P166" i="10"/>
  <c r="R166" i="10"/>
  <c r="T166" i="10"/>
  <c r="BF166" i="10"/>
  <c r="BG166" i="10"/>
  <c r="BH166" i="10"/>
  <c r="BI166" i="10"/>
  <c r="BK166" i="10"/>
  <c r="J169" i="10"/>
  <c r="BE169" i="10" s="1"/>
  <c r="P169" i="10"/>
  <c r="R169" i="10"/>
  <c r="T169" i="10"/>
  <c r="BF169" i="10"/>
  <c r="BG169" i="10"/>
  <c r="BH169" i="10"/>
  <c r="BI169" i="10"/>
  <c r="BK169" i="10"/>
  <c r="J172" i="10"/>
  <c r="P172" i="10"/>
  <c r="R172" i="10"/>
  <c r="T172" i="10"/>
  <c r="BE172" i="10"/>
  <c r="BF172" i="10"/>
  <c r="BG172" i="10"/>
  <c r="BH172" i="10"/>
  <c r="BI172" i="10"/>
  <c r="BK172" i="10"/>
  <c r="J176" i="10"/>
  <c r="P176" i="10"/>
  <c r="R176" i="10"/>
  <c r="T176" i="10"/>
  <c r="BE176" i="10"/>
  <c r="BF176" i="10"/>
  <c r="BG176" i="10"/>
  <c r="BH176" i="10"/>
  <c r="BI176" i="10"/>
  <c r="BK176" i="10"/>
  <c r="J180" i="10"/>
  <c r="P180" i="10"/>
  <c r="R180" i="10"/>
  <c r="T180" i="10"/>
  <c r="BE180" i="10"/>
  <c r="BF180" i="10"/>
  <c r="BG180" i="10"/>
  <c r="BH180" i="10"/>
  <c r="BI180" i="10"/>
  <c r="BK180" i="10"/>
  <c r="J183" i="10"/>
  <c r="P183" i="10"/>
  <c r="R183" i="10"/>
  <c r="T183" i="10"/>
  <c r="BE183" i="10"/>
  <c r="BF183" i="10"/>
  <c r="BG183" i="10"/>
  <c r="BH183" i="10"/>
  <c r="BI183" i="10"/>
  <c r="BK183" i="10"/>
  <c r="J186" i="10"/>
  <c r="BE186" i="10" s="1"/>
  <c r="P186" i="10"/>
  <c r="R186" i="10"/>
  <c r="T186" i="10"/>
  <c r="BF186" i="10"/>
  <c r="BG186" i="10"/>
  <c r="BH186" i="10"/>
  <c r="BI186" i="10"/>
  <c r="BK186" i="10"/>
  <c r="J189" i="10"/>
  <c r="BE189" i="10" s="1"/>
  <c r="P189" i="10"/>
  <c r="R189" i="10"/>
  <c r="T189" i="10"/>
  <c r="BF189" i="10"/>
  <c r="BG189" i="10"/>
  <c r="BH189" i="10"/>
  <c r="BI189" i="10"/>
  <c r="BK189" i="10"/>
  <c r="J193" i="10"/>
  <c r="P193" i="10"/>
  <c r="R193" i="10"/>
  <c r="T193" i="10"/>
  <c r="BE193" i="10"/>
  <c r="BF193" i="10"/>
  <c r="BG193" i="10"/>
  <c r="BH193" i="10"/>
  <c r="BI193" i="10"/>
  <c r="BK193" i="10"/>
  <c r="J196" i="10"/>
  <c r="P196" i="10"/>
  <c r="R196" i="10"/>
  <c r="T196" i="10"/>
  <c r="BE196" i="10"/>
  <c r="BF196" i="10"/>
  <c r="BG196" i="10"/>
  <c r="BH196" i="10"/>
  <c r="BI196" i="10"/>
  <c r="BK196" i="10"/>
  <c r="J199" i="10"/>
  <c r="P199" i="10"/>
  <c r="R199" i="10"/>
  <c r="T199" i="10"/>
  <c r="BE199" i="10"/>
  <c r="BF199" i="10"/>
  <c r="BG199" i="10"/>
  <c r="BH199" i="10"/>
  <c r="BI199" i="10"/>
  <c r="BK199" i="10"/>
  <c r="J201" i="10"/>
  <c r="P201" i="10"/>
  <c r="R201" i="10"/>
  <c r="T201" i="10"/>
  <c r="BE201" i="10"/>
  <c r="BF201" i="10"/>
  <c r="BG201" i="10"/>
  <c r="BH201" i="10"/>
  <c r="BI201" i="10"/>
  <c r="BK201" i="10"/>
  <c r="J204" i="10"/>
  <c r="BE204" i="10" s="1"/>
  <c r="P204" i="10"/>
  <c r="R204" i="10"/>
  <c r="T204" i="10"/>
  <c r="BF204" i="10"/>
  <c r="BG204" i="10"/>
  <c r="BH204" i="10"/>
  <c r="BI204" i="10"/>
  <c r="BK204" i="10"/>
  <c r="J207" i="10"/>
  <c r="BE207" i="10" s="1"/>
  <c r="P207" i="10"/>
  <c r="R207" i="10"/>
  <c r="T207" i="10"/>
  <c r="BF207" i="10"/>
  <c r="BG207" i="10"/>
  <c r="BH207" i="10"/>
  <c r="BI207" i="10"/>
  <c r="BK207" i="10"/>
  <c r="J210" i="10"/>
  <c r="P210" i="10"/>
  <c r="R210" i="10"/>
  <c r="T210" i="10"/>
  <c r="BE210" i="10"/>
  <c r="BF210" i="10"/>
  <c r="BG210" i="10"/>
  <c r="BH210" i="10"/>
  <c r="BI210" i="10"/>
  <c r="BK210" i="10"/>
  <c r="J215" i="10"/>
  <c r="P215" i="10"/>
  <c r="R215" i="10"/>
  <c r="T215" i="10"/>
  <c r="BE215" i="10"/>
  <c r="BF215" i="10"/>
  <c r="BG215" i="10"/>
  <c r="BH215" i="10"/>
  <c r="BI215" i="10"/>
  <c r="BK215" i="10"/>
  <c r="J218" i="10"/>
  <c r="P218" i="10"/>
  <c r="R218" i="10"/>
  <c r="T218" i="10"/>
  <c r="BE218" i="10"/>
  <c r="BF218" i="10"/>
  <c r="BG218" i="10"/>
  <c r="BH218" i="10"/>
  <c r="BI218" i="10"/>
  <c r="BK218" i="10"/>
  <c r="J221" i="10"/>
  <c r="P221" i="10"/>
  <c r="R221" i="10"/>
  <c r="T221" i="10"/>
  <c r="BE221" i="10"/>
  <c r="BF221" i="10"/>
  <c r="BG221" i="10"/>
  <c r="BH221" i="10"/>
  <c r="BI221" i="10"/>
  <c r="BK221" i="10"/>
  <c r="J225" i="10"/>
  <c r="BE225" i="10" s="1"/>
  <c r="P225" i="10"/>
  <c r="R225" i="10"/>
  <c r="T225" i="10"/>
  <c r="BF225" i="10"/>
  <c r="BG225" i="10"/>
  <c r="BH225" i="10"/>
  <c r="BI225" i="10"/>
  <c r="BK225" i="10"/>
  <c r="J229" i="10"/>
  <c r="BE229" i="10" s="1"/>
  <c r="P229" i="10"/>
  <c r="R229" i="10"/>
  <c r="T229" i="10"/>
  <c r="BF229" i="10"/>
  <c r="BG229" i="10"/>
  <c r="BH229" i="10"/>
  <c r="BI229" i="10"/>
  <c r="BK229" i="10"/>
  <c r="J232" i="10"/>
  <c r="P232" i="10"/>
  <c r="R232" i="10"/>
  <c r="T232" i="10"/>
  <c r="BE232" i="10"/>
  <c r="BF232" i="10"/>
  <c r="BG232" i="10"/>
  <c r="BH232" i="10"/>
  <c r="BI232" i="10"/>
  <c r="BK232" i="10"/>
  <c r="J235" i="10"/>
  <c r="P235" i="10"/>
  <c r="R235" i="10"/>
  <c r="T235" i="10"/>
  <c r="BE235" i="10"/>
  <c r="BF235" i="10"/>
  <c r="BG235" i="10"/>
  <c r="BH235" i="10"/>
  <c r="BI235" i="10"/>
  <c r="BK235" i="10"/>
  <c r="J239" i="10"/>
  <c r="P239" i="10"/>
  <c r="R239" i="10"/>
  <c r="T239" i="10"/>
  <c r="BE239" i="10"/>
  <c r="BF239" i="10"/>
  <c r="BG239" i="10"/>
  <c r="BH239" i="10"/>
  <c r="BI239" i="10"/>
  <c r="BK239" i="10"/>
  <c r="J242" i="10"/>
  <c r="P242" i="10"/>
  <c r="R242" i="10"/>
  <c r="T242" i="10"/>
  <c r="BE242" i="10"/>
  <c r="BF242" i="10"/>
  <c r="BG242" i="10"/>
  <c r="BH242" i="10"/>
  <c r="BI242" i="10"/>
  <c r="BK242" i="10"/>
  <c r="J245" i="10"/>
  <c r="BE245" i="10" s="1"/>
  <c r="P245" i="10"/>
  <c r="R245" i="10"/>
  <c r="T245" i="10"/>
  <c r="BF245" i="10"/>
  <c r="BG245" i="10"/>
  <c r="BH245" i="10"/>
  <c r="BI245" i="10"/>
  <c r="BK245" i="10"/>
  <c r="J248" i="10"/>
  <c r="BE248" i="10" s="1"/>
  <c r="P248" i="10"/>
  <c r="R248" i="10"/>
  <c r="T248" i="10"/>
  <c r="BF248" i="10"/>
  <c r="BG248" i="10"/>
  <c r="BH248" i="10"/>
  <c r="BI248" i="10"/>
  <c r="BK248" i="10"/>
  <c r="J251" i="10"/>
  <c r="P251" i="10"/>
  <c r="R251" i="10"/>
  <c r="T251" i="10"/>
  <c r="BE251" i="10"/>
  <c r="BF251" i="10"/>
  <c r="BG251" i="10"/>
  <c r="BH251" i="10"/>
  <c r="BI251" i="10"/>
  <c r="BK251" i="10"/>
  <c r="J254" i="10"/>
  <c r="P254" i="10"/>
  <c r="R254" i="10"/>
  <c r="T254" i="10"/>
  <c r="BE254" i="10"/>
  <c r="BF254" i="10"/>
  <c r="BG254" i="10"/>
  <c r="BH254" i="10"/>
  <c r="BI254" i="10"/>
  <c r="BK254" i="10"/>
  <c r="J257" i="10"/>
  <c r="P257" i="10"/>
  <c r="R257" i="10"/>
  <c r="T257" i="10"/>
  <c r="BE257" i="10"/>
  <c r="BF257" i="10"/>
  <c r="BG257" i="10"/>
  <c r="BH257" i="10"/>
  <c r="BI257" i="10"/>
  <c r="BK257" i="10"/>
  <c r="J260" i="10"/>
  <c r="P260" i="10"/>
  <c r="R260" i="10"/>
  <c r="T260" i="10"/>
  <c r="BE260" i="10"/>
  <c r="BF260" i="10"/>
  <c r="BG260" i="10"/>
  <c r="BH260" i="10"/>
  <c r="BI260" i="10"/>
  <c r="BK260" i="10"/>
  <c r="J263" i="10"/>
  <c r="BE263" i="10" s="1"/>
  <c r="P263" i="10"/>
  <c r="R263" i="10"/>
  <c r="T263" i="10"/>
  <c r="BF263" i="10"/>
  <c r="BG263" i="10"/>
  <c r="BH263" i="10"/>
  <c r="BI263" i="10"/>
  <c r="BK263" i="10"/>
  <c r="J266" i="10"/>
  <c r="BE266" i="10" s="1"/>
  <c r="P266" i="10"/>
  <c r="R266" i="10"/>
  <c r="T266" i="10"/>
  <c r="BF266" i="10"/>
  <c r="BG266" i="10"/>
  <c r="BH266" i="10"/>
  <c r="BI266" i="10"/>
  <c r="BK266" i="10"/>
  <c r="J269" i="10"/>
  <c r="P269" i="10"/>
  <c r="R269" i="10"/>
  <c r="T269" i="10"/>
  <c r="BE269" i="10"/>
  <c r="BF269" i="10"/>
  <c r="BG269" i="10"/>
  <c r="BH269" i="10"/>
  <c r="BI269" i="10"/>
  <c r="BK269" i="10"/>
  <c r="J273" i="10"/>
  <c r="P273" i="10"/>
  <c r="R273" i="10"/>
  <c r="T273" i="10"/>
  <c r="BE273" i="10"/>
  <c r="BF273" i="10"/>
  <c r="BG273" i="10"/>
  <c r="BH273" i="10"/>
  <c r="BI273" i="10"/>
  <c r="BK273" i="10"/>
  <c r="J276" i="10"/>
  <c r="P276" i="10"/>
  <c r="R276" i="10"/>
  <c r="T276" i="10"/>
  <c r="BE276" i="10"/>
  <c r="BF276" i="10"/>
  <c r="BG276" i="10"/>
  <c r="BH276" i="10"/>
  <c r="BI276" i="10"/>
  <c r="BK276" i="10"/>
  <c r="J279" i="10"/>
  <c r="P279" i="10"/>
  <c r="R279" i="10"/>
  <c r="T279" i="10"/>
  <c r="BE279" i="10"/>
  <c r="BF279" i="10"/>
  <c r="BG279" i="10"/>
  <c r="BH279" i="10"/>
  <c r="BI279" i="10"/>
  <c r="BK279" i="10"/>
  <c r="J281" i="10"/>
  <c r="BE281" i="10" s="1"/>
  <c r="P281" i="10"/>
  <c r="R281" i="10"/>
  <c r="T281" i="10"/>
  <c r="BF281" i="10"/>
  <c r="BG281" i="10"/>
  <c r="BH281" i="10"/>
  <c r="BI281" i="10"/>
  <c r="BK281" i="10"/>
  <c r="J283" i="10"/>
  <c r="BE283" i="10" s="1"/>
  <c r="P283" i="10"/>
  <c r="R283" i="10"/>
  <c r="T283" i="10"/>
  <c r="BF283" i="10"/>
  <c r="BG283" i="10"/>
  <c r="BH283" i="10"/>
  <c r="BI283" i="10"/>
  <c r="BK283" i="10"/>
  <c r="J286" i="10"/>
  <c r="P286" i="10"/>
  <c r="R286" i="10"/>
  <c r="T286" i="10"/>
  <c r="T285" i="10" s="1"/>
  <c r="BE286" i="10"/>
  <c r="BF286" i="10"/>
  <c r="BG286" i="10"/>
  <c r="BH286" i="10"/>
  <c r="BI286" i="10"/>
  <c r="BK286" i="10"/>
  <c r="J289" i="10"/>
  <c r="P289" i="10"/>
  <c r="R289" i="10"/>
  <c r="T289" i="10"/>
  <c r="BE289" i="10"/>
  <c r="BF289" i="10"/>
  <c r="BG289" i="10"/>
  <c r="BH289" i="10"/>
  <c r="BI289" i="10"/>
  <c r="BK289" i="10"/>
  <c r="J292" i="10"/>
  <c r="P292" i="10"/>
  <c r="R292" i="10"/>
  <c r="T292" i="10"/>
  <c r="BE292" i="10"/>
  <c r="BF292" i="10"/>
  <c r="BG292" i="10"/>
  <c r="BH292" i="10"/>
  <c r="BI292" i="10"/>
  <c r="BK292" i="10"/>
  <c r="J295" i="10"/>
  <c r="P295" i="10"/>
  <c r="R295" i="10"/>
  <c r="T295" i="10"/>
  <c r="BE295" i="10"/>
  <c r="BF295" i="10"/>
  <c r="BG295" i="10"/>
  <c r="BH295" i="10"/>
  <c r="BI295" i="10"/>
  <c r="BK295" i="10"/>
  <c r="J297" i="10"/>
  <c r="P297" i="10"/>
  <c r="R297" i="10"/>
  <c r="T297" i="10"/>
  <c r="BE297" i="10"/>
  <c r="BF297" i="10"/>
  <c r="BG297" i="10"/>
  <c r="BH297" i="10"/>
  <c r="BI297" i="10"/>
  <c r="BK297" i="10"/>
  <c r="J299" i="10"/>
  <c r="BE299" i="10" s="1"/>
  <c r="P299" i="10"/>
  <c r="R299" i="10"/>
  <c r="T299" i="10"/>
  <c r="BF299" i="10"/>
  <c r="BG299" i="10"/>
  <c r="BH299" i="10"/>
  <c r="BI299" i="10"/>
  <c r="BK299" i="10"/>
  <c r="J302" i="10"/>
  <c r="P302" i="10"/>
  <c r="R302" i="10"/>
  <c r="T302" i="10"/>
  <c r="BE302" i="10"/>
  <c r="BF302" i="10"/>
  <c r="BG302" i="10"/>
  <c r="BH302" i="10"/>
  <c r="BI302" i="10"/>
  <c r="BK302" i="10"/>
  <c r="J305" i="10"/>
  <c r="P305" i="10"/>
  <c r="R305" i="10"/>
  <c r="T305" i="10"/>
  <c r="BE305" i="10"/>
  <c r="BF305" i="10"/>
  <c r="BG305" i="10"/>
  <c r="BH305" i="10"/>
  <c r="BI305" i="10"/>
  <c r="BK305" i="10"/>
  <c r="J308" i="10"/>
  <c r="P308" i="10"/>
  <c r="R308" i="10"/>
  <c r="T308" i="10"/>
  <c r="BE308" i="10"/>
  <c r="BF308" i="10"/>
  <c r="BG308" i="10"/>
  <c r="BH308" i="10"/>
  <c r="BI308" i="10"/>
  <c r="BK308" i="10"/>
  <c r="J311" i="10"/>
  <c r="P311" i="10"/>
  <c r="R311" i="10"/>
  <c r="T311" i="10"/>
  <c r="BE311" i="10"/>
  <c r="BF311" i="10"/>
  <c r="BG311" i="10"/>
  <c r="BH311" i="10"/>
  <c r="BI311" i="10"/>
  <c r="BK311" i="10"/>
  <c r="J314" i="10"/>
  <c r="P314" i="10"/>
  <c r="R314" i="10"/>
  <c r="T314" i="10"/>
  <c r="BE314" i="10"/>
  <c r="BF314" i="10"/>
  <c r="BG314" i="10"/>
  <c r="BH314" i="10"/>
  <c r="BI314" i="10"/>
  <c r="BK314" i="10"/>
  <c r="J317" i="10"/>
  <c r="BE317" i="10" s="1"/>
  <c r="P317" i="10"/>
  <c r="R317" i="10"/>
  <c r="T317" i="10"/>
  <c r="BF317" i="10"/>
  <c r="BG317" i="10"/>
  <c r="BH317" i="10"/>
  <c r="BI317" i="10"/>
  <c r="BK317" i="10"/>
  <c r="J320" i="10"/>
  <c r="BE320" i="10" s="1"/>
  <c r="P320" i="10"/>
  <c r="R320" i="10"/>
  <c r="T320" i="10"/>
  <c r="BF320" i="10"/>
  <c r="BG320" i="10"/>
  <c r="BH320" i="10"/>
  <c r="BI320" i="10"/>
  <c r="BK320" i="10"/>
  <c r="J323" i="10"/>
  <c r="P323" i="10"/>
  <c r="R323" i="10"/>
  <c r="T323" i="10"/>
  <c r="BE323" i="10"/>
  <c r="BF323" i="10"/>
  <c r="BG323" i="10"/>
  <c r="BH323" i="10"/>
  <c r="BI323" i="10"/>
  <c r="BK323" i="10"/>
  <c r="J327" i="10"/>
  <c r="P327" i="10"/>
  <c r="R327" i="10"/>
  <c r="T327" i="10"/>
  <c r="BE327" i="10"/>
  <c r="BF327" i="10"/>
  <c r="BG327" i="10"/>
  <c r="BH327" i="10"/>
  <c r="BI327" i="10"/>
  <c r="BK327" i="10"/>
  <c r="J330" i="10"/>
  <c r="P330" i="10"/>
  <c r="R330" i="10"/>
  <c r="T330" i="10"/>
  <c r="BE330" i="10"/>
  <c r="BF330" i="10"/>
  <c r="BG330" i="10"/>
  <c r="BH330" i="10"/>
  <c r="BI330" i="10"/>
  <c r="BK330" i="10"/>
  <c r="J333" i="10"/>
  <c r="BE333" i="10" s="1"/>
  <c r="P333" i="10"/>
  <c r="R333" i="10"/>
  <c r="T333" i="10"/>
  <c r="BF333" i="10"/>
  <c r="BG333" i="10"/>
  <c r="BH333" i="10"/>
  <c r="BI333" i="10"/>
  <c r="BK333" i="10"/>
  <c r="J336" i="10"/>
  <c r="BE336" i="10" s="1"/>
  <c r="P336" i="10"/>
  <c r="R336" i="10"/>
  <c r="T336" i="10"/>
  <c r="BF336" i="10"/>
  <c r="BG336" i="10"/>
  <c r="BH336" i="10"/>
  <c r="BI336" i="10"/>
  <c r="BK336" i="10"/>
  <c r="J340" i="10"/>
  <c r="P340" i="10"/>
  <c r="P339" i="10" s="1"/>
  <c r="R340" i="10"/>
  <c r="R339" i="10" s="1"/>
  <c r="T340" i="10"/>
  <c r="BE340" i="10"/>
  <c r="BF340" i="10"/>
  <c r="BG340" i="10"/>
  <c r="BH340" i="10"/>
  <c r="BI340" i="10"/>
  <c r="BK340" i="10"/>
  <c r="BK339" i="10" s="1"/>
  <c r="J339" i="10" s="1"/>
  <c r="J64" i="10" s="1"/>
  <c r="J343" i="10"/>
  <c r="P343" i="10"/>
  <c r="R343" i="10"/>
  <c r="T343" i="10"/>
  <c r="BE343" i="10"/>
  <c r="BF343" i="10"/>
  <c r="BG343" i="10"/>
  <c r="BH343" i="10"/>
  <c r="BI343" i="10"/>
  <c r="BK343" i="10"/>
  <c r="J346" i="10"/>
  <c r="P346" i="10"/>
  <c r="R346" i="10"/>
  <c r="T346" i="10"/>
  <c r="BE346" i="10"/>
  <c r="BF346" i="10"/>
  <c r="BG346" i="10"/>
  <c r="BH346" i="10"/>
  <c r="BI346" i="10"/>
  <c r="BK346" i="10"/>
  <c r="P119" i="10" l="1"/>
  <c r="P118" i="10" s="1"/>
  <c r="BK119" i="10"/>
  <c r="F33" i="10"/>
  <c r="R285" i="10"/>
  <c r="P285" i="10"/>
  <c r="J32" i="10"/>
  <c r="R104" i="10"/>
  <c r="R83" i="10" s="1"/>
  <c r="F34" i="10"/>
  <c r="F32" i="10"/>
  <c r="J31" i="10"/>
  <c r="J51" i="10"/>
  <c r="R203" i="10"/>
  <c r="R118" i="10" s="1"/>
  <c r="BK203" i="10"/>
  <c r="J203" i="10" s="1"/>
  <c r="J62" i="10" s="1"/>
  <c r="T89" i="10"/>
  <c r="BK285" i="10"/>
  <c r="J285" i="10" s="1"/>
  <c r="J63" i="10" s="1"/>
  <c r="BK104" i="10"/>
  <c r="J104" i="10" s="1"/>
  <c r="J59" i="10" s="1"/>
  <c r="P89" i="10"/>
  <c r="R119" i="10"/>
  <c r="T203" i="10"/>
  <c r="T118" i="10" s="1"/>
  <c r="T339" i="10"/>
  <c r="P203" i="10"/>
  <c r="BK89" i="10"/>
  <c r="J89" i="10" s="1"/>
  <c r="J58" i="10" s="1"/>
  <c r="F35" i="10"/>
  <c r="J84" i="10"/>
  <c r="J57" i="10" s="1"/>
  <c r="BK83" i="10"/>
  <c r="J119" i="10"/>
  <c r="J61" i="10" s="1"/>
  <c r="T83" i="10"/>
  <c r="P83" i="10"/>
  <c r="J50" i="10"/>
  <c r="F31" i="10"/>
  <c r="T82" i="10" l="1"/>
  <c r="P82" i="10"/>
  <c r="BK118" i="10"/>
  <c r="J118" i="10" s="1"/>
  <c r="J60" i="10" s="1"/>
  <c r="J83" i="10"/>
  <c r="J56" i="10" s="1"/>
  <c r="BK82" i="10"/>
  <c r="J82" i="10" s="1"/>
  <c r="R82" i="10"/>
  <c r="J28" i="10" l="1"/>
  <c r="J37" i="10" s="1"/>
  <c r="J55" i="10"/>
  <c r="J10" i="9" l="1"/>
  <c r="J12" i="9"/>
  <c r="E13" i="9"/>
  <c r="F50" i="9" s="1"/>
  <c r="J13" i="9"/>
  <c r="J15" i="9"/>
  <c r="E16" i="9"/>
  <c r="F51" i="9" s="1"/>
  <c r="J16" i="9"/>
  <c r="J33" i="9"/>
  <c r="J34" i="9"/>
  <c r="J35" i="9"/>
  <c r="E46" i="9"/>
  <c r="F48" i="9"/>
  <c r="J48" i="9"/>
  <c r="J50" i="9"/>
  <c r="J51" i="9"/>
  <c r="E74" i="9"/>
  <c r="F76" i="9"/>
  <c r="J76" i="9"/>
  <c r="F78" i="9"/>
  <c r="J78" i="9"/>
  <c r="J79" i="9"/>
  <c r="R84" i="9"/>
  <c r="R83" i="9" s="1"/>
  <c r="J85" i="9"/>
  <c r="P85" i="9"/>
  <c r="P84" i="9" s="1"/>
  <c r="P83" i="9" s="1"/>
  <c r="R85" i="9"/>
  <c r="T85" i="9"/>
  <c r="T84" i="9" s="1"/>
  <c r="T83" i="9" s="1"/>
  <c r="BE85" i="9"/>
  <c r="BF85" i="9"/>
  <c r="BG85" i="9"/>
  <c r="BH85" i="9"/>
  <c r="BI85" i="9"/>
  <c r="BK85" i="9"/>
  <c r="BK84" i="9" s="1"/>
  <c r="R90" i="9"/>
  <c r="J91" i="9"/>
  <c r="BE91" i="9" s="1"/>
  <c r="P91" i="9"/>
  <c r="P90" i="9" s="1"/>
  <c r="R91" i="9"/>
  <c r="T91" i="9"/>
  <c r="T90" i="9" s="1"/>
  <c r="BF91" i="9"/>
  <c r="BG91" i="9"/>
  <c r="BH91" i="9"/>
  <c r="BI91" i="9"/>
  <c r="BK91" i="9"/>
  <c r="BK90" i="9" s="1"/>
  <c r="J95" i="9"/>
  <c r="BE95" i="9" s="1"/>
  <c r="P95" i="9"/>
  <c r="R95" i="9"/>
  <c r="T95" i="9"/>
  <c r="BF95" i="9"/>
  <c r="BG95" i="9"/>
  <c r="BH95" i="9"/>
  <c r="BI95" i="9"/>
  <c r="BK95" i="9"/>
  <c r="J98" i="9"/>
  <c r="P98" i="9"/>
  <c r="R98" i="9"/>
  <c r="T98" i="9"/>
  <c r="BE98" i="9"/>
  <c r="BF98" i="9"/>
  <c r="BG98" i="9"/>
  <c r="BH98" i="9"/>
  <c r="BI98" i="9"/>
  <c r="BK98" i="9"/>
  <c r="J101" i="9"/>
  <c r="BE101" i="9" s="1"/>
  <c r="P101" i="9"/>
  <c r="R101" i="9"/>
  <c r="T101" i="9"/>
  <c r="BF101" i="9"/>
  <c r="BG101" i="9"/>
  <c r="BH101" i="9"/>
  <c r="BI101" i="9"/>
  <c r="BK101" i="9"/>
  <c r="J104" i="9"/>
  <c r="BE104" i="9" s="1"/>
  <c r="P104" i="9"/>
  <c r="R104" i="9"/>
  <c r="T104" i="9"/>
  <c r="BF104" i="9"/>
  <c r="BG104" i="9"/>
  <c r="BH104" i="9"/>
  <c r="BI104" i="9"/>
  <c r="BK104" i="9"/>
  <c r="J107" i="9"/>
  <c r="P107" i="9"/>
  <c r="R107" i="9"/>
  <c r="T107" i="9"/>
  <c r="BE107" i="9"/>
  <c r="BF107" i="9"/>
  <c r="BG107" i="9"/>
  <c r="BH107" i="9"/>
  <c r="BI107" i="9"/>
  <c r="BK107" i="9"/>
  <c r="J117" i="9"/>
  <c r="BE117" i="9" s="1"/>
  <c r="P117" i="9"/>
  <c r="R117" i="9"/>
  <c r="T117" i="9"/>
  <c r="BF117" i="9"/>
  <c r="BG117" i="9"/>
  <c r="BH117" i="9"/>
  <c r="BI117" i="9"/>
  <c r="BK117" i="9"/>
  <c r="J119" i="9"/>
  <c r="BE119" i="9" s="1"/>
  <c r="P119" i="9"/>
  <c r="R119" i="9"/>
  <c r="T119" i="9"/>
  <c r="BF119" i="9"/>
  <c r="BG119" i="9"/>
  <c r="BH119" i="9"/>
  <c r="BI119" i="9"/>
  <c r="BK119" i="9"/>
  <c r="J121" i="9"/>
  <c r="P121" i="9"/>
  <c r="R121" i="9"/>
  <c r="T121" i="9"/>
  <c r="BE121" i="9"/>
  <c r="BF121" i="9"/>
  <c r="BG121" i="9"/>
  <c r="BH121" i="9"/>
  <c r="BI121" i="9"/>
  <c r="BK121" i="9"/>
  <c r="J123" i="9"/>
  <c r="BE123" i="9" s="1"/>
  <c r="P123" i="9"/>
  <c r="R123" i="9"/>
  <c r="T123" i="9"/>
  <c r="BF123" i="9"/>
  <c r="BG123" i="9"/>
  <c r="BH123" i="9"/>
  <c r="BI123" i="9"/>
  <c r="BK123" i="9"/>
  <c r="J125" i="9"/>
  <c r="BE125" i="9" s="1"/>
  <c r="P125" i="9"/>
  <c r="R125" i="9"/>
  <c r="T125" i="9"/>
  <c r="BF125" i="9"/>
  <c r="BG125" i="9"/>
  <c r="BH125" i="9"/>
  <c r="BI125" i="9"/>
  <c r="BK125" i="9"/>
  <c r="J128" i="9"/>
  <c r="P128" i="9"/>
  <c r="R128" i="9"/>
  <c r="T128" i="9"/>
  <c r="BE128" i="9"/>
  <c r="BF128" i="9"/>
  <c r="BG128" i="9"/>
  <c r="BH128" i="9"/>
  <c r="BI128" i="9"/>
  <c r="BK128" i="9"/>
  <c r="J131" i="9"/>
  <c r="BE131" i="9" s="1"/>
  <c r="P131" i="9"/>
  <c r="R131" i="9"/>
  <c r="T131" i="9"/>
  <c r="BF131" i="9"/>
  <c r="BG131" i="9"/>
  <c r="BH131" i="9"/>
  <c r="BI131" i="9"/>
  <c r="BK131" i="9"/>
  <c r="J134" i="9"/>
  <c r="BE134" i="9" s="1"/>
  <c r="P134" i="9"/>
  <c r="R134" i="9"/>
  <c r="T134" i="9"/>
  <c r="BF134" i="9"/>
  <c r="BG134" i="9"/>
  <c r="BH134" i="9"/>
  <c r="BI134" i="9"/>
  <c r="BK134" i="9"/>
  <c r="J136" i="9"/>
  <c r="P136" i="9"/>
  <c r="R136" i="9"/>
  <c r="T136" i="9"/>
  <c r="BE136" i="9"/>
  <c r="BF136" i="9"/>
  <c r="BG136" i="9"/>
  <c r="BH136" i="9"/>
  <c r="BI136" i="9"/>
  <c r="BK136" i="9"/>
  <c r="J138" i="9"/>
  <c r="BE138" i="9" s="1"/>
  <c r="P138" i="9"/>
  <c r="R138" i="9"/>
  <c r="T138" i="9"/>
  <c r="BF138" i="9"/>
  <c r="BG138" i="9"/>
  <c r="BH138" i="9"/>
  <c r="BI138" i="9"/>
  <c r="BK138" i="9"/>
  <c r="J140" i="9"/>
  <c r="BE140" i="9" s="1"/>
  <c r="P140" i="9"/>
  <c r="R140" i="9"/>
  <c r="T140" i="9"/>
  <c r="BF140" i="9"/>
  <c r="BG140" i="9"/>
  <c r="BH140" i="9"/>
  <c r="BI140" i="9"/>
  <c r="BK140" i="9"/>
  <c r="J142" i="9"/>
  <c r="P142" i="9"/>
  <c r="R142" i="9"/>
  <c r="T142" i="9"/>
  <c r="BE142" i="9"/>
  <c r="BF142" i="9"/>
  <c r="BG142" i="9"/>
  <c r="BH142" i="9"/>
  <c r="BI142" i="9"/>
  <c r="BK142" i="9"/>
  <c r="J144" i="9"/>
  <c r="BE144" i="9" s="1"/>
  <c r="P144" i="9"/>
  <c r="R144" i="9"/>
  <c r="T144" i="9"/>
  <c r="BF144" i="9"/>
  <c r="BG144" i="9"/>
  <c r="BH144" i="9"/>
  <c r="BI144" i="9"/>
  <c r="BK144" i="9"/>
  <c r="J146" i="9"/>
  <c r="BE146" i="9" s="1"/>
  <c r="P146" i="9"/>
  <c r="R146" i="9"/>
  <c r="T146" i="9"/>
  <c r="BF146" i="9"/>
  <c r="BG146" i="9"/>
  <c r="BH146" i="9"/>
  <c r="BI146" i="9"/>
  <c r="BK146" i="9"/>
  <c r="J148" i="9"/>
  <c r="P148" i="9"/>
  <c r="R148" i="9"/>
  <c r="T148" i="9"/>
  <c r="BE148" i="9"/>
  <c r="BF148" i="9"/>
  <c r="BG148" i="9"/>
  <c r="BH148" i="9"/>
  <c r="BI148" i="9"/>
  <c r="BK148" i="9"/>
  <c r="J150" i="9"/>
  <c r="BE150" i="9" s="1"/>
  <c r="P150" i="9"/>
  <c r="R150" i="9"/>
  <c r="T150" i="9"/>
  <c r="BF150" i="9"/>
  <c r="BG150" i="9"/>
  <c r="BH150" i="9"/>
  <c r="BI150" i="9"/>
  <c r="BK150" i="9"/>
  <c r="J152" i="9"/>
  <c r="BE152" i="9" s="1"/>
  <c r="P152" i="9"/>
  <c r="R152" i="9"/>
  <c r="T152" i="9"/>
  <c r="BF152" i="9"/>
  <c r="BG152" i="9"/>
  <c r="BH152" i="9"/>
  <c r="BI152" i="9"/>
  <c r="BK152" i="9"/>
  <c r="J154" i="9"/>
  <c r="P154" i="9"/>
  <c r="R154" i="9"/>
  <c r="T154" i="9"/>
  <c r="BE154" i="9"/>
  <c r="BF154" i="9"/>
  <c r="BG154" i="9"/>
  <c r="BH154" i="9"/>
  <c r="BI154" i="9"/>
  <c r="BK154" i="9"/>
  <c r="J156" i="9"/>
  <c r="BE156" i="9" s="1"/>
  <c r="P156" i="9"/>
  <c r="R156" i="9"/>
  <c r="T156" i="9"/>
  <c r="BF156" i="9"/>
  <c r="BG156" i="9"/>
  <c r="BH156" i="9"/>
  <c r="BI156" i="9"/>
  <c r="BK156" i="9"/>
  <c r="J159" i="9"/>
  <c r="BE159" i="9" s="1"/>
  <c r="P159" i="9"/>
  <c r="P158" i="9" s="1"/>
  <c r="R159" i="9"/>
  <c r="T159" i="9"/>
  <c r="BF159" i="9"/>
  <c r="BG159" i="9"/>
  <c r="BH159" i="9"/>
  <c r="BI159" i="9"/>
  <c r="BK159" i="9"/>
  <c r="J162" i="9"/>
  <c r="P162" i="9"/>
  <c r="R162" i="9"/>
  <c r="T162" i="9"/>
  <c r="T158" i="9" s="1"/>
  <c r="BE162" i="9"/>
  <c r="BF162" i="9"/>
  <c r="BG162" i="9"/>
  <c r="BH162" i="9"/>
  <c r="BI162" i="9"/>
  <c r="BK162" i="9"/>
  <c r="J166" i="9"/>
  <c r="BE166" i="9" s="1"/>
  <c r="P166" i="9"/>
  <c r="R166" i="9"/>
  <c r="T166" i="9"/>
  <c r="BF166" i="9"/>
  <c r="BG166" i="9"/>
  <c r="BH166" i="9"/>
  <c r="BI166" i="9"/>
  <c r="BK166" i="9"/>
  <c r="J175" i="9"/>
  <c r="BE175" i="9" s="1"/>
  <c r="P175" i="9"/>
  <c r="R175" i="9"/>
  <c r="T175" i="9"/>
  <c r="BF175" i="9"/>
  <c r="BG175" i="9"/>
  <c r="BH175" i="9"/>
  <c r="BI175" i="9"/>
  <c r="BK175" i="9"/>
  <c r="J184" i="9"/>
  <c r="P184" i="9"/>
  <c r="R184" i="9"/>
  <c r="T184" i="9"/>
  <c r="BE184" i="9"/>
  <c r="BF184" i="9"/>
  <c r="BG184" i="9"/>
  <c r="BH184" i="9"/>
  <c r="BI184" i="9"/>
  <c r="BK184" i="9"/>
  <c r="J193" i="9"/>
  <c r="BE193" i="9" s="1"/>
  <c r="P193" i="9"/>
  <c r="R193" i="9"/>
  <c r="T193" i="9"/>
  <c r="BF193" i="9"/>
  <c r="BG193" i="9"/>
  <c r="BH193" i="9"/>
  <c r="BI193" i="9"/>
  <c r="BK193" i="9"/>
  <c r="J201" i="9"/>
  <c r="BE201" i="9" s="1"/>
  <c r="P201" i="9"/>
  <c r="R201" i="9"/>
  <c r="T201" i="9"/>
  <c r="BF201" i="9"/>
  <c r="BG201" i="9"/>
  <c r="BH201" i="9"/>
  <c r="BI201" i="9"/>
  <c r="BK201" i="9"/>
  <c r="J205" i="9"/>
  <c r="P205" i="9"/>
  <c r="R205" i="9"/>
  <c r="T205" i="9"/>
  <c r="BE205" i="9"/>
  <c r="BF205" i="9"/>
  <c r="BG205" i="9"/>
  <c r="BH205" i="9"/>
  <c r="BI205" i="9"/>
  <c r="BK205" i="9"/>
  <c r="J209" i="9"/>
  <c r="BE209" i="9" s="1"/>
  <c r="P209" i="9"/>
  <c r="R209" i="9"/>
  <c r="T209" i="9"/>
  <c r="BF209" i="9"/>
  <c r="BG209" i="9"/>
  <c r="BH209" i="9"/>
  <c r="BI209" i="9"/>
  <c r="BK209" i="9"/>
  <c r="J212" i="9"/>
  <c r="BE212" i="9" s="1"/>
  <c r="P212" i="9"/>
  <c r="R212" i="9"/>
  <c r="T212" i="9"/>
  <c r="BF212" i="9"/>
  <c r="BG212" i="9"/>
  <c r="BH212" i="9"/>
  <c r="BI212" i="9"/>
  <c r="BK212" i="9"/>
  <c r="J216" i="9"/>
  <c r="P216" i="9"/>
  <c r="R216" i="9"/>
  <c r="T216" i="9"/>
  <c r="BE216" i="9"/>
  <c r="BF216" i="9"/>
  <c r="BG216" i="9"/>
  <c r="BH216" i="9"/>
  <c r="BI216" i="9"/>
  <c r="BK216" i="9"/>
  <c r="J219" i="9"/>
  <c r="BE219" i="9" s="1"/>
  <c r="P219" i="9"/>
  <c r="R219" i="9"/>
  <c r="T219" i="9"/>
  <c r="BF219" i="9"/>
  <c r="BG219" i="9"/>
  <c r="BH219" i="9"/>
  <c r="BI219" i="9"/>
  <c r="BK219" i="9"/>
  <c r="J222" i="9"/>
  <c r="BE222" i="9" s="1"/>
  <c r="P222" i="9"/>
  <c r="R222" i="9"/>
  <c r="T222" i="9"/>
  <c r="BF222" i="9"/>
  <c r="BG222" i="9"/>
  <c r="BH222" i="9"/>
  <c r="BI222" i="9"/>
  <c r="BK222" i="9"/>
  <c r="J225" i="9"/>
  <c r="BE225" i="9" s="1"/>
  <c r="P225" i="9"/>
  <c r="R225" i="9"/>
  <c r="R224" i="9" s="1"/>
  <c r="T225" i="9"/>
  <c r="T224" i="9" s="1"/>
  <c r="BF225" i="9"/>
  <c r="BG225" i="9"/>
  <c r="BH225" i="9"/>
  <c r="BI225" i="9"/>
  <c r="BK225" i="9"/>
  <c r="J228" i="9"/>
  <c r="P228" i="9"/>
  <c r="R228" i="9"/>
  <c r="T228" i="9"/>
  <c r="BE228" i="9"/>
  <c r="BF228" i="9"/>
  <c r="BG228" i="9"/>
  <c r="BH228" i="9"/>
  <c r="BI228" i="9"/>
  <c r="BK228" i="9"/>
  <c r="J231" i="9"/>
  <c r="BE231" i="9" s="1"/>
  <c r="P231" i="9"/>
  <c r="R231" i="9"/>
  <c r="T231" i="9"/>
  <c r="BF231" i="9"/>
  <c r="BG231" i="9"/>
  <c r="BH231" i="9"/>
  <c r="BI231" i="9"/>
  <c r="BK231" i="9"/>
  <c r="J234" i="9"/>
  <c r="P234" i="9"/>
  <c r="R234" i="9"/>
  <c r="T234" i="9"/>
  <c r="BE234" i="9"/>
  <c r="BF234" i="9"/>
  <c r="BG234" i="9"/>
  <c r="BH234" i="9"/>
  <c r="BI234" i="9"/>
  <c r="BK234" i="9"/>
  <c r="J237" i="9"/>
  <c r="P237" i="9"/>
  <c r="R237" i="9"/>
  <c r="T237" i="9"/>
  <c r="BE237" i="9"/>
  <c r="BF237" i="9"/>
  <c r="BG237" i="9"/>
  <c r="BH237" i="9"/>
  <c r="BI237" i="9"/>
  <c r="BK237" i="9"/>
  <c r="J241" i="9"/>
  <c r="P241" i="9"/>
  <c r="R241" i="9"/>
  <c r="T241" i="9"/>
  <c r="BE241" i="9"/>
  <c r="BF241" i="9"/>
  <c r="BG241" i="9"/>
  <c r="BH241" i="9"/>
  <c r="BI241" i="9"/>
  <c r="BK241" i="9"/>
  <c r="J244" i="9"/>
  <c r="BE244" i="9" s="1"/>
  <c r="P244" i="9"/>
  <c r="P240" i="9" s="1"/>
  <c r="R244" i="9"/>
  <c r="T244" i="9"/>
  <c r="BF244" i="9"/>
  <c r="BG244" i="9"/>
  <c r="BH244" i="9"/>
  <c r="BI244" i="9"/>
  <c r="BK244" i="9"/>
  <c r="J247" i="9"/>
  <c r="BE247" i="9" s="1"/>
  <c r="P247" i="9"/>
  <c r="R247" i="9"/>
  <c r="T247" i="9"/>
  <c r="T240" i="9" s="1"/>
  <c r="BF247" i="9"/>
  <c r="BG247" i="9"/>
  <c r="BH247" i="9"/>
  <c r="BI247" i="9"/>
  <c r="BK247" i="9"/>
  <c r="J249" i="9"/>
  <c r="P249" i="9"/>
  <c r="R249" i="9"/>
  <c r="T249" i="9"/>
  <c r="BE249" i="9"/>
  <c r="BF249" i="9"/>
  <c r="BG249" i="9"/>
  <c r="BH249" i="9"/>
  <c r="BI249" i="9"/>
  <c r="BK249" i="9"/>
  <c r="J251" i="9"/>
  <c r="BE251" i="9" s="1"/>
  <c r="P251" i="9"/>
  <c r="R251" i="9"/>
  <c r="T251" i="9"/>
  <c r="BF251" i="9"/>
  <c r="BG251" i="9"/>
  <c r="BH251" i="9"/>
  <c r="BI251" i="9"/>
  <c r="BK251" i="9"/>
  <c r="J253" i="9"/>
  <c r="BE253" i="9" s="1"/>
  <c r="P253" i="9"/>
  <c r="R253" i="9"/>
  <c r="T253" i="9"/>
  <c r="BF253" i="9"/>
  <c r="BG253" i="9"/>
  <c r="BH253" i="9"/>
  <c r="BI253" i="9"/>
  <c r="BK253" i="9"/>
  <c r="J255" i="9"/>
  <c r="P255" i="9"/>
  <c r="R255" i="9"/>
  <c r="T255" i="9"/>
  <c r="BE255" i="9"/>
  <c r="BF255" i="9"/>
  <c r="BG255" i="9"/>
  <c r="BH255" i="9"/>
  <c r="BI255" i="9"/>
  <c r="BK255" i="9"/>
  <c r="J257" i="9"/>
  <c r="BE257" i="9" s="1"/>
  <c r="P257" i="9"/>
  <c r="R257" i="9"/>
  <c r="T257" i="9"/>
  <c r="BF257" i="9"/>
  <c r="BG257" i="9"/>
  <c r="BH257" i="9"/>
  <c r="BI257" i="9"/>
  <c r="BK257" i="9"/>
  <c r="J260" i="9"/>
  <c r="BE260" i="9" s="1"/>
  <c r="P260" i="9"/>
  <c r="R260" i="9"/>
  <c r="T260" i="9"/>
  <c r="BF260" i="9"/>
  <c r="BG260" i="9"/>
  <c r="BH260" i="9"/>
  <c r="BI260" i="9"/>
  <c r="BK260" i="9"/>
  <c r="J263" i="9"/>
  <c r="P263" i="9"/>
  <c r="R263" i="9"/>
  <c r="T263" i="9"/>
  <c r="BE263" i="9"/>
  <c r="BF263" i="9"/>
  <c r="BG263" i="9"/>
  <c r="BH263" i="9"/>
  <c r="BI263" i="9"/>
  <c r="BK263" i="9"/>
  <c r="J266" i="9"/>
  <c r="BE266" i="9" s="1"/>
  <c r="P266" i="9"/>
  <c r="R266" i="9"/>
  <c r="T266" i="9"/>
  <c r="BF266" i="9"/>
  <c r="BG266" i="9"/>
  <c r="BH266" i="9"/>
  <c r="BI266" i="9"/>
  <c r="BK266" i="9"/>
  <c r="J269" i="9"/>
  <c r="BE269" i="9" s="1"/>
  <c r="P269" i="9"/>
  <c r="R269" i="9"/>
  <c r="T269" i="9"/>
  <c r="BF269" i="9"/>
  <c r="BG269" i="9"/>
  <c r="BH269" i="9"/>
  <c r="BI269" i="9"/>
  <c r="BK269" i="9"/>
  <c r="J272" i="9"/>
  <c r="P272" i="9"/>
  <c r="R272" i="9"/>
  <c r="T272" i="9"/>
  <c r="BE272" i="9"/>
  <c r="BF272" i="9"/>
  <c r="BG272" i="9"/>
  <c r="BH272" i="9"/>
  <c r="BI272" i="9"/>
  <c r="BK272" i="9"/>
  <c r="J278" i="9"/>
  <c r="BE278" i="9" s="1"/>
  <c r="P278" i="9"/>
  <c r="R278" i="9"/>
  <c r="T278" i="9"/>
  <c r="BF278" i="9"/>
  <c r="BG278" i="9"/>
  <c r="BH278" i="9"/>
  <c r="BI278" i="9"/>
  <c r="BK278" i="9"/>
  <c r="J281" i="9"/>
  <c r="BE281" i="9" s="1"/>
  <c r="P281" i="9"/>
  <c r="R281" i="9"/>
  <c r="T281" i="9"/>
  <c r="BF281" i="9"/>
  <c r="BG281" i="9"/>
  <c r="BH281" i="9"/>
  <c r="BI281" i="9"/>
  <c r="BK281" i="9"/>
  <c r="J286" i="9"/>
  <c r="P286" i="9"/>
  <c r="R286" i="9"/>
  <c r="T286" i="9"/>
  <c r="BE286" i="9"/>
  <c r="BF286" i="9"/>
  <c r="BG286" i="9"/>
  <c r="BH286" i="9"/>
  <c r="BI286" i="9"/>
  <c r="BK286" i="9"/>
  <c r="J289" i="9"/>
  <c r="BE289" i="9" s="1"/>
  <c r="P289" i="9"/>
  <c r="R289" i="9"/>
  <c r="T289" i="9"/>
  <c r="BF289" i="9"/>
  <c r="BG289" i="9"/>
  <c r="BH289" i="9"/>
  <c r="BI289" i="9"/>
  <c r="BK289" i="9"/>
  <c r="J291" i="9"/>
  <c r="BE291" i="9" s="1"/>
  <c r="P291" i="9"/>
  <c r="R291" i="9"/>
  <c r="T291" i="9"/>
  <c r="BF291" i="9"/>
  <c r="BG291" i="9"/>
  <c r="BH291" i="9"/>
  <c r="BI291" i="9"/>
  <c r="BK291" i="9"/>
  <c r="J293" i="9"/>
  <c r="P293" i="9"/>
  <c r="R293" i="9"/>
  <c r="T293" i="9"/>
  <c r="BE293" i="9"/>
  <c r="BF293" i="9"/>
  <c r="BG293" i="9"/>
  <c r="BH293" i="9"/>
  <c r="BI293" i="9"/>
  <c r="BK293" i="9"/>
  <c r="J295" i="9"/>
  <c r="BE295" i="9" s="1"/>
  <c r="P295" i="9"/>
  <c r="R295" i="9"/>
  <c r="T295" i="9"/>
  <c r="BF295" i="9"/>
  <c r="BG295" i="9"/>
  <c r="BH295" i="9"/>
  <c r="BI295" i="9"/>
  <c r="BK295" i="9"/>
  <c r="J298" i="9"/>
  <c r="BE298" i="9" s="1"/>
  <c r="P298" i="9"/>
  <c r="P297" i="9" s="1"/>
  <c r="R298" i="9"/>
  <c r="R297" i="9" s="1"/>
  <c r="T298" i="9"/>
  <c r="BF298" i="9"/>
  <c r="BG298" i="9"/>
  <c r="BH298" i="9"/>
  <c r="BI298" i="9"/>
  <c r="BK298" i="9"/>
  <c r="J301" i="9"/>
  <c r="P301" i="9"/>
  <c r="R301" i="9"/>
  <c r="T301" i="9"/>
  <c r="BE301" i="9"/>
  <c r="BF301" i="9"/>
  <c r="BG301" i="9"/>
  <c r="BH301" i="9"/>
  <c r="BI301" i="9"/>
  <c r="BK301" i="9"/>
  <c r="J304" i="9"/>
  <c r="BE304" i="9" s="1"/>
  <c r="P304" i="9"/>
  <c r="R304" i="9"/>
  <c r="T304" i="9"/>
  <c r="BF304" i="9"/>
  <c r="BG304" i="9"/>
  <c r="BH304" i="9"/>
  <c r="BI304" i="9"/>
  <c r="BK304" i="9"/>
  <c r="BK240" i="9" l="1"/>
  <c r="J240" i="9" s="1"/>
  <c r="J63" i="9" s="1"/>
  <c r="P224" i="9"/>
  <c r="F79" i="9"/>
  <c r="F35" i="9"/>
  <c r="R94" i="9"/>
  <c r="F34" i="9"/>
  <c r="BK297" i="9"/>
  <c r="J297" i="9" s="1"/>
  <c r="J64" i="9" s="1"/>
  <c r="BK158" i="9"/>
  <c r="J158" i="9" s="1"/>
  <c r="J61" i="9" s="1"/>
  <c r="T94" i="9"/>
  <c r="BK94" i="9"/>
  <c r="J94" i="9" s="1"/>
  <c r="J60" i="9" s="1"/>
  <c r="F33" i="9"/>
  <c r="BK224" i="9"/>
  <c r="J224" i="9" s="1"/>
  <c r="J62" i="9" s="1"/>
  <c r="J32" i="9"/>
  <c r="J31" i="9"/>
  <c r="R240" i="9"/>
  <c r="P94" i="9"/>
  <c r="T297" i="9"/>
  <c r="R158" i="9"/>
  <c r="P89" i="9"/>
  <c r="J90" i="9"/>
  <c r="J59" i="9" s="1"/>
  <c r="P82" i="9"/>
  <c r="T89" i="9"/>
  <c r="T82" i="9" s="1"/>
  <c r="R89" i="9"/>
  <c r="R82" i="9" s="1"/>
  <c r="J84" i="9"/>
  <c r="J57" i="9" s="1"/>
  <c r="BK83" i="9"/>
  <c r="F31" i="9"/>
  <c r="F32" i="9"/>
  <c r="BK89" i="9" l="1"/>
  <c r="J89" i="9" s="1"/>
  <c r="J58" i="9" s="1"/>
  <c r="BK82" i="9"/>
  <c r="J82" i="9" s="1"/>
  <c r="J83" i="9"/>
  <c r="J56" i="9" s="1"/>
  <c r="J28" i="9" l="1"/>
  <c r="J37" i="9" s="1"/>
  <c r="J55" i="9"/>
  <c r="J37" i="8" l="1"/>
  <c r="J36" i="8"/>
  <c r="AY101" i="1" s="1"/>
  <c r="J35" i="8"/>
  <c r="AX101" i="1" s="1"/>
  <c r="BI132" i="8"/>
  <c r="BH132" i="8"/>
  <c r="BG132" i="8"/>
  <c r="BF132" i="8"/>
  <c r="T132" i="8"/>
  <c r="T131" i="8" s="1"/>
  <c r="R132" i="8"/>
  <c r="R131" i="8" s="1"/>
  <c r="P132" i="8"/>
  <c r="P131" i="8" s="1"/>
  <c r="BI130" i="8"/>
  <c r="BH130" i="8"/>
  <c r="BG130" i="8"/>
  <c r="BF130" i="8"/>
  <c r="T130" i="8"/>
  <c r="T129" i="8" s="1"/>
  <c r="R130" i="8"/>
  <c r="R129" i="8" s="1"/>
  <c r="P130" i="8"/>
  <c r="P129" i="8" s="1"/>
  <c r="BI128" i="8"/>
  <c r="BH128" i="8"/>
  <c r="BG128" i="8"/>
  <c r="BF128" i="8"/>
  <c r="T128" i="8"/>
  <c r="T127" i="8" s="1"/>
  <c r="R128" i="8"/>
  <c r="R127" i="8" s="1"/>
  <c r="P128" i="8"/>
  <c r="P127" i="8" s="1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F115" i="8"/>
  <c r="E113" i="8"/>
  <c r="F89" i="8"/>
  <c r="E87" i="8"/>
  <c r="J24" i="8"/>
  <c r="E24" i="8"/>
  <c r="J118" i="8" s="1"/>
  <c r="J23" i="8"/>
  <c r="J21" i="8"/>
  <c r="E21" i="8"/>
  <c r="J117" i="8" s="1"/>
  <c r="J20" i="8"/>
  <c r="J18" i="8"/>
  <c r="E18" i="8"/>
  <c r="F118" i="8" s="1"/>
  <c r="J17" i="8"/>
  <c r="J15" i="8"/>
  <c r="E15" i="8"/>
  <c r="F117" i="8" s="1"/>
  <c r="J14" i="8"/>
  <c r="J12" i="8"/>
  <c r="J115" i="8"/>
  <c r="E7" i="8"/>
  <c r="E111" i="8" s="1"/>
  <c r="J37" i="7"/>
  <c r="J36" i="7"/>
  <c r="AY100" i="1" s="1"/>
  <c r="J35" i="7"/>
  <c r="AX100" i="1" s="1"/>
  <c r="BI121" i="7"/>
  <c r="BH121" i="7"/>
  <c r="BG121" i="7"/>
  <c r="BF121" i="7"/>
  <c r="T121" i="7"/>
  <c r="T120" i="7" s="1"/>
  <c r="T119" i="7" s="1"/>
  <c r="T118" i="7" s="1"/>
  <c r="R121" i="7"/>
  <c r="R120" i="7" s="1"/>
  <c r="R119" i="7" s="1"/>
  <c r="R118" i="7" s="1"/>
  <c r="P121" i="7"/>
  <c r="P120" i="7" s="1"/>
  <c r="P119" i="7" s="1"/>
  <c r="P118" i="7" s="1"/>
  <c r="AU100" i="1" s="1"/>
  <c r="F112" i="7"/>
  <c r="E110" i="7"/>
  <c r="F89" i="7"/>
  <c r="E87" i="7"/>
  <c r="J24" i="7"/>
  <c r="E24" i="7"/>
  <c r="J115" i="7" s="1"/>
  <c r="J23" i="7"/>
  <c r="J21" i="7"/>
  <c r="E21" i="7"/>
  <c r="J114" i="7" s="1"/>
  <c r="J20" i="7"/>
  <c r="J18" i="7"/>
  <c r="E18" i="7"/>
  <c r="F115" i="7" s="1"/>
  <c r="J17" i="7"/>
  <c r="J15" i="7"/>
  <c r="E15" i="7"/>
  <c r="F114" i="7" s="1"/>
  <c r="J14" i="7"/>
  <c r="J12" i="7"/>
  <c r="J112" i="7" s="1"/>
  <c r="E7" i="7"/>
  <c r="E108" i="7" s="1"/>
  <c r="J37" i="6"/>
  <c r="J36" i="6"/>
  <c r="AY99" i="1" s="1"/>
  <c r="J35" i="6"/>
  <c r="AX99" i="1" s="1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F112" i="6"/>
  <c r="E110" i="6"/>
  <c r="F89" i="6"/>
  <c r="E87" i="6"/>
  <c r="J24" i="6"/>
  <c r="E24" i="6"/>
  <c r="J92" i="6" s="1"/>
  <c r="J23" i="6"/>
  <c r="J21" i="6"/>
  <c r="E21" i="6"/>
  <c r="J114" i="6" s="1"/>
  <c r="J20" i="6"/>
  <c r="J18" i="6"/>
  <c r="E18" i="6"/>
  <c r="F115" i="6" s="1"/>
  <c r="J17" i="6"/>
  <c r="J15" i="6"/>
  <c r="E15" i="6"/>
  <c r="F114" i="6" s="1"/>
  <c r="J14" i="6"/>
  <c r="J12" i="6"/>
  <c r="J89" i="6" s="1"/>
  <c r="E7" i="6"/>
  <c r="E108" i="6" s="1"/>
  <c r="J37" i="5"/>
  <c r="J36" i="5"/>
  <c r="AY98" i="1"/>
  <c r="J35" i="5"/>
  <c r="AX98" i="1"/>
  <c r="BI121" i="5"/>
  <c r="BH121" i="5"/>
  <c r="BG121" i="5"/>
  <c r="BF121" i="5"/>
  <c r="T121" i="5"/>
  <c r="T120" i="5"/>
  <c r="T119" i="5" s="1"/>
  <c r="T118" i="5" s="1"/>
  <c r="R121" i="5"/>
  <c r="R120" i="5" s="1"/>
  <c r="R119" i="5" s="1"/>
  <c r="R118" i="5" s="1"/>
  <c r="P121" i="5"/>
  <c r="P120" i="5"/>
  <c r="P119" i="5" s="1"/>
  <c r="P118" i="5" s="1"/>
  <c r="AU98" i="1" s="1"/>
  <c r="F112" i="5"/>
  <c r="E110" i="5"/>
  <c r="F89" i="5"/>
  <c r="E87" i="5"/>
  <c r="J24" i="5"/>
  <c r="E24" i="5"/>
  <c r="J115" i="5" s="1"/>
  <c r="J23" i="5"/>
  <c r="J21" i="5"/>
  <c r="E21" i="5"/>
  <c r="J114" i="5" s="1"/>
  <c r="J20" i="5"/>
  <c r="J18" i="5"/>
  <c r="E18" i="5"/>
  <c r="F115" i="5" s="1"/>
  <c r="J17" i="5"/>
  <c r="J15" i="5"/>
  <c r="E15" i="5"/>
  <c r="F91" i="5" s="1"/>
  <c r="J14" i="5"/>
  <c r="J12" i="5"/>
  <c r="J112" i="5" s="1"/>
  <c r="E7" i="5"/>
  <c r="E108" i="5" s="1"/>
  <c r="J37" i="4"/>
  <c r="J36" i="4"/>
  <c r="AY97" i="1" s="1"/>
  <c r="J35" i="4"/>
  <c r="AX97" i="1" s="1"/>
  <c r="BI121" i="4"/>
  <c r="BH121" i="4"/>
  <c r="BG121" i="4"/>
  <c r="F35" i="4" s="1"/>
  <c r="BB97" i="1" s="1"/>
  <c r="BF121" i="4"/>
  <c r="J34" i="4" s="1"/>
  <c r="AW97" i="1" s="1"/>
  <c r="T121" i="4"/>
  <c r="T120" i="4"/>
  <c r="T119" i="4" s="1"/>
  <c r="T118" i="4" s="1"/>
  <c r="R121" i="4"/>
  <c r="R120" i="4" s="1"/>
  <c r="R119" i="4" s="1"/>
  <c r="R118" i="4" s="1"/>
  <c r="P121" i="4"/>
  <c r="P120" i="4" s="1"/>
  <c r="P119" i="4" s="1"/>
  <c r="P118" i="4" s="1"/>
  <c r="AU97" i="1" s="1"/>
  <c r="F112" i="4"/>
  <c r="E110" i="4"/>
  <c r="F89" i="4"/>
  <c r="E87" i="4"/>
  <c r="J24" i="4"/>
  <c r="E24" i="4"/>
  <c r="J115" i="4" s="1"/>
  <c r="J23" i="4"/>
  <c r="J21" i="4"/>
  <c r="E21" i="4"/>
  <c r="J114" i="4" s="1"/>
  <c r="J20" i="4"/>
  <c r="J18" i="4"/>
  <c r="E18" i="4"/>
  <c r="F115" i="4" s="1"/>
  <c r="J17" i="4"/>
  <c r="J15" i="4"/>
  <c r="E15" i="4"/>
  <c r="F114" i="4" s="1"/>
  <c r="J14" i="4"/>
  <c r="J12" i="4"/>
  <c r="J112" i="4" s="1"/>
  <c r="E7" i="4"/>
  <c r="E108" i="4" s="1"/>
  <c r="J37" i="3"/>
  <c r="J36" i="3"/>
  <c r="AY96" i="1"/>
  <c r="J35" i="3"/>
  <c r="AX96" i="1"/>
  <c r="BI121" i="3"/>
  <c r="BH121" i="3"/>
  <c r="BG121" i="3"/>
  <c r="BF121" i="3"/>
  <c r="T121" i="3"/>
  <c r="T120" i="3"/>
  <c r="T119" i="3" s="1"/>
  <c r="T118" i="3" s="1"/>
  <c r="R121" i="3"/>
  <c r="R120" i="3" s="1"/>
  <c r="R119" i="3" s="1"/>
  <c r="R118" i="3" s="1"/>
  <c r="P121" i="3"/>
  <c r="P120" i="3"/>
  <c r="P119" i="3" s="1"/>
  <c r="P118" i="3" s="1"/>
  <c r="AU96" i="1" s="1"/>
  <c r="F112" i="3"/>
  <c r="E110" i="3"/>
  <c r="F89" i="3"/>
  <c r="E87" i="3"/>
  <c r="J24" i="3"/>
  <c r="E24" i="3"/>
  <c r="J115" i="3" s="1"/>
  <c r="J23" i="3"/>
  <c r="J21" i="3"/>
  <c r="E21" i="3"/>
  <c r="J114" i="3" s="1"/>
  <c r="J20" i="3"/>
  <c r="J18" i="3"/>
  <c r="E18" i="3"/>
  <c r="F115" i="3" s="1"/>
  <c r="J17" i="3"/>
  <c r="J15" i="3"/>
  <c r="E15" i="3"/>
  <c r="F114" i="3" s="1"/>
  <c r="J14" i="3"/>
  <c r="J12" i="3"/>
  <c r="J112" i="3" s="1"/>
  <c r="E7" i="3"/>
  <c r="E108" i="3" s="1"/>
  <c r="J37" i="2"/>
  <c r="J36" i="2"/>
  <c r="AY95" i="1" s="1"/>
  <c r="J35" i="2"/>
  <c r="AX95" i="1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08" i="2"/>
  <c r="BH608" i="2"/>
  <c r="BG608" i="2"/>
  <c r="BF608" i="2"/>
  <c r="T608" i="2"/>
  <c r="R608" i="2"/>
  <c r="P608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77" i="2"/>
  <c r="BH577" i="2"/>
  <c r="BG577" i="2"/>
  <c r="BF577" i="2"/>
  <c r="T577" i="2"/>
  <c r="R577" i="2"/>
  <c r="P577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T242" i="2" s="1"/>
  <c r="R243" i="2"/>
  <c r="R242" i="2" s="1"/>
  <c r="P243" i="2"/>
  <c r="P242" i="2" s="1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F131" i="2"/>
  <c r="E129" i="2"/>
  <c r="F89" i="2"/>
  <c r="E87" i="2"/>
  <c r="J24" i="2"/>
  <c r="E24" i="2"/>
  <c r="J92" i="2" s="1"/>
  <c r="J23" i="2"/>
  <c r="J21" i="2"/>
  <c r="E21" i="2"/>
  <c r="J133" i="2" s="1"/>
  <c r="J20" i="2"/>
  <c r="J18" i="2"/>
  <c r="E18" i="2"/>
  <c r="F134" i="2" s="1"/>
  <c r="J17" i="2"/>
  <c r="J15" i="2"/>
  <c r="E15" i="2"/>
  <c r="F91" i="2" s="1"/>
  <c r="J14" i="2"/>
  <c r="J12" i="2"/>
  <c r="J131" i="2" s="1"/>
  <c r="E7" i="2"/>
  <c r="E85" i="2" s="1"/>
  <c r="L90" i="1"/>
  <c r="AM90" i="1"/>
  <c r="AM89" i="1"/>
  <c r="L89" i="1"/>
  <c r="AM87" i="1"/>
  <c r="L87" i="1"/>
  <c r="L85" i="1"/>
  <c r="L84" i="1"/>
  <c r="J650" i="2"/>
  <c r="BK649" i="2"/>
  <c r="BK648" i="2"/>
  <c r="BK646" i="2"/>
  <c r="J585" i="2"/>
  <c r="BK582" i="2"/>
  <c r="BK581" i="2"/>
  <c r="J581" i="2"/>
  <c r="BK573" i="2"/>
  <c r="BK571" i="2"/>
  <c r="J567" i="2"/>
  <c r="BK560" i="2"/>
  <c r="BK557" i="2"/>
  <c r="J555" i="2"/>
  <c r="BK552" i="2"/>
  <c r="BK549" i="2"/>
  <c r="BK547" i="2"/>
  <c r="BK542" i="2"/>
  <c r="J540" i="2"/>
  <c r="BK538" i="2"/>
  <c r="BK530" i="2"/>
  <c r="BK527" i="2"/>
  <c r="J519" i="2"/>
  <c r="J515" i="2"/>
  <c r="J513" i="2"/>
  <c r="BK508" i="2"/>
  <c r="J504" i="2"/>
  <c r="J500" i="2"/>
  <c r="BK492" i="2"/>
  <c r="J488" i="2"/>
  <c r="J483" i="2"/>
  <c r="BK480" i="2"/>
  <c r="J476" i="2"/>
  <c r="J472" i="2"/>
  <c r="BK469" i="2"/>
  <c r="J452" i="2"/>
  <c r="J450" i="2"/>
  <c r="J446" i="2"/>
  <c r="J423" i="2"/>
  <c r="BK406" i="2"/>
  <c r="J406" i="2"/>
  <c r="J367" i="2"/>
  <c r="BK361" i="2"/>
  <c r="J357" i="2"/>
  <c r="J354" i="2"/>
  <c r="BK349" i="2"/>
  <c r="BK348" i="2"/>
  <c r="BK344" i="2"/>
  <c r="J340" i="2"/>
  <c r="BK334" i="2"/>
  <c r="BK327" i="2"/>
  <c r="J324" i="2"/>
  <c r="J319" i="2"/>
  <c r="BK314" i="2"/>
  <c r="J312" i="2"/>
  <c r="J308" i="2"/>
  <c r="J306" i="2"/>
  <c r="J304" i="2"/>
  <c r="J299" i="2"/>
  <c r="BK281" i="2"/>
  <c r="J278" i="2"/>
  <c r="J275" i="2"/>
  <c r="J272" i="2"/>
  <c r="J269" i="2"/>
  <c r="J263" i="2"/>
  <c r="BK243" i="2"/>
  <c r="J237" i="2"/>
  <c r="J232" i="2"/>
  <c r="BK227" i="2"/>
  <c r="J218" i="2"/>
  <c r="BK214" i="2"/>
  <c r="BK209" i="2"/>
  <c r="J206" i="2"/>
  <c r="BK202" i="2"/>
  <c r="J200" i="2"/>
  <c r="J197" i="2"/>
  <c r="BK195" i="2"/>
  <c r="J193" i="2"/>
  <c r="J189" i="2"/>
  <c r="BK183" i="2"/>
  <c r="J181" i="2"/>
  <c r="J177" i="2"/>
  <c r="BK172" i="2"/>
  <c r="J165" i="2"/>
  <c r="BK157" i="2"/>
  <c r="BK152" i="2"/>
  <c r="J144" i="2"/>
  <c r="AS94" i="1"/>
  <c r="J643" i="2"/>
  <c r="J641" i="2"/>
  <c r="BK638" i="2"/>
  <c r="BK637" i="2"/>
  <c r="BK636" i="2"/>
  <c r="BK635" i="2"/>
  <c r="BK631" i="2"/>
  <c r="BK629" i="2"/>
  <c r="BK628" i="2"/>
  <c r="BK627" i="2"/>
  <c r="BK625" i="2"/>
  <c r="BK623" i="2"/>
  <c r="BK621" i="2"/>
  <c r="BK619" i="2"/>
  <c r="BK617" i="2"/>
  <c r="BK615" i="2"/>
  <c r="BK613" i="2"/>
  <c r="BK608" i="2"/>
  <c r="BK604" i="2"/>
  <c r="BK602" i="2"/>
  <c r="BK601" i="2"/>
  <c r="BK600" i="2"/>
  <c r="BK599" i="2"/>
  <c r="BK598" i="2"/>
  <c r="BK596" i="2"/>
  <c r="BK594" i="2"/>
  <c r="BK593" i="2"/>
  <c r="BK591" i="2"/>
  <c r="BK589" i="2"/>
  <c r="BK585" i="2"/>
  <c r="J573" i="2"/>
  <c r="J569" i="2"/>
  <c r="BK563" i="2"/>
  <c r="J558" i="2"/>
  <c r="BK556" i="2"/>
  <c r="J554" i="2"/>
  <c r="J551" i="2"/>
  <c r="J548" i="2"/>
  <c r="BK546" i="2"/>
  <c r="J541" i="2"/>
  <c r="J538" i="2"/>
  <c r="J531" i="2"/>
  <c r="J528" i="2"/>
  <c r="J526" i="2"/>
  <c r="BK523" i="2"/>
  <c r="J523" i="2"/>
  <c r="J522" i="2"/>
  <c r="J521" i="2"/>
  <c r="J520" i="2"/>
  <c r="J517" i="2"/>
  <c r="BK514" i="2"/>
  <c r="BK512" i="2"/>
  <c r="BK506" i="2"/>
  <c r="J502" i="2"/>
  <c r="BK498" i="2"/>
  <c r="BK490" i="2"/>
  <c r="BK486" i="2"/>
  <c r="J481" i="2"/>
  <c r="BK478" i="2"/>
  <c r="BK474" i="2"/>
  <c r="J470" i="2"/>
  <c r="BK467" i="2"/>
  <c r="J451" i="2"/>
  <c r="BK448" i="2"/>
  <c r="J442" i="2"/>
  <c r="BK423" i="2"/>
  <c r="BK404" i="2"/>
  <c r="BK403" i="2"/>
  <c r="BK400" i="2"/>
  <c r="BK398" i="2"/>
  <c r="BK396" i="2"/>
  <c r="BK394" i="2"/>
  <c r="BK392" i="2"/>
  <c r="J390" i="2"/>
  <c r="BK387" i="2"/>
  <c r="BK385" i="2"/>
  <c r="BK383" i="2"/>
  <c r="BK381" i="2"/>
  <c r="BK379" i="2"/>
  <c r="BK377" i="2"/>
  <c r="BK375" i="2"/>
  <c r="BK374" i="2"/>
  <c r="BK372" i="2"/>
  <c r="BK371" i="2"/>
  <c r="J369" i="2"/>
  <c r="BK365" i="2"/>
  <c r="J361" i="2"/>
  <c r="BK357" i="2"/>
  <c r="BK354" i="2"/>
  <c r="J349" i="2"/>
  <c r="J345" i="2"/>
  <c r="J342" i="2"/>
  <c r="BK336" i="2"/>
  <c r="J332" i="2"/>
  <c r="J326" i="2"/>
  <c r="BK322" i="2"/>
  <c r="J316" i="2"/>
  <c r="BK313" i="2"/>
  <c r="BK311" i="2"/>
  <c r="BK306" i="2"/>
  <c r="BK305" i="2"/>
  <c r="BK300" i="2"/>
  <c r="BK284" i="2"/>
  <c r="J279" i="2"/>
  <c r="J277" i="2"/>
  <c r="J273" i="2"/>
  <c r="BK270" i="2"/>
  <c r="BK269" i="2"/>
  <c r="BK263" i="2"/>
  <c r="J243" i="2"/>
  <c r="BK235" i="2"/>
  <c r="J231" i="2"/>
  <c r="J220" i="2"/>
  <c r="J216" i="2"/>
  <c r="J211" i="2"/>
  <c r="BK207" i="2"/>
  <c r="J205" i="2"/>
  <c r="BK201" i="2"/>
  <c r="J199" i="2"/>
  <c r="J196" i="2"/>
  <c r="BK194" i="2"/>
  <c r="J191" i="2"/>
  <c r="J186" i="2"/>
  <c r="BK182" i="2"/>
  <c r="BK179" i="2"/>
  <c r="J174" i="2"/>
  <c r="BK166" i="2"/>
  <c r="J164" i="2"/>
  <c r="BK154" i="2"/>
  <c r="J150" i="2"/>
  <c r="J140" i="2"/>
  <c r="J121" i="3"/>
  <c r="F36" i="3"/>
  <c r="BC96" i="1" s="1"/>
  <c r="F35" i="3"/>
  <c r="BB96" i="1" s="1"/>
  <c r="BK121" i="4"/>
  <c r="F37" i="4"/>
  <c r="BD97" i="1"/>
  <c r="J121" i="5"/>
  <c r="F36" i="5"/>
  <c r="BC98" i="1" s="1"/>
  <c r="J34" i="5"/>
  <c r="AW98" i="1" s="1"/>
  <c r="BK121" i="6"/>
  <c r="J121" i="6"/>
  <c r="J121" i="7"/>
  <c r="F37" i="7"/>
  <c r="BD100" i="1"/>
  <c r="F34" i="7"/>
  <c r="BA100" i="1"/>
  <c r="BK130" i="8"/>
  <c r="J128" i="8"/>
  <c r="BK125" i="8"/>
  <c r="BK132" i="8"/>
  <c r="BK128" i="8"/>
  <c r="J125" i="8"/>
  <c r="BK650" i="2"/>
  <c r="J649" i="2"/>
  <c r="J648" i="2"/>
  <c r="BK645" i="2"/>
  <c r="J583" i="2"/>
  <c r="J582" i="2"/>
  <c r="BK577" i="2"/>
  <c r="J577" i="2"/>
  <c r="BK569" i="2"/>
  <c r="J563" i="2"/>
  <c r="BK558" i="2"/>
  <c r="J556" i="2"/>
  <c r="BK554" i="2"/>
  <c r="BK551" i="2"/>
  <c r="BK548" i="2"/>
  <c r="J546" i="2"/>
  <c r="BK541" i="2"/>
  <c r="J539" i="2"/>
  <c r="BK531" i="2"/>
  <c r="BK528" i="2"/>
  <c r="BK526" i="2"/>
  <c r="BK517" i="2"/>
  <c r="J514" i="2"/>
  <c r="J512" i="2"/>
  <c r="J506" i="2"/>
  <c r="BK502" i="2"/>
  <c r="J498" i="2"/>
  <c r="J490" i="2"/>
  <c r="J486" i="2"/>
  <c r="BK481" i="2"/>
  <c r="J478" i="2"/>
  <c r="J474" i="2"/>
  <c r="BK470" i="2"/>
  <c r="J467" i="2"/>
  <c r="BK451" i="2"/>
  <c r="J448" i="2"/>
  <c r="BK442" i="2"/>
  <c r="BK438" i="2"/>
  <c r="BK421" i="2"/>
  <c r="BK369" i="2"/>
  <c r="J365" i="2"/>
  <c r="BK363" i="2"/>
  <c r="BK359" i="2"/>
  <c r="J355" i="2"/>
  <c r="BK352" i="2"/>
  <c r="BK345" i="2"/>
  <c r="BK342" i="2"/>
  <c r="J336" i="2"/>
  <c r="BK332" i="2"/>
  <c r="BK326" i="2"/>
  <c r="J322" i="2"/>
  <c r="BK316" i="2"/>
  <c r="J313" i="2"/>
  <c r="J311" i="2"/>
  <c r="BK307" i="2"/>
  <c r="J305" i="2"/>
  <c r="J300" i="2"/>
  <c r="J284" i="2"/>
  <c r="BK279" i="2"/>
  <c r="BK277" i="2"/>
  <c r="BK273" i="2"/>
  <c r="J270" i="2"/>
  <c r="J266" i="2"/>
  <c r="BK246" i="2"/>
  <c r="J239" i="2"/>
  <c r="J235" i="2"/>
  <c r="BK231" i="2"/>
  <c r="BK220" i="2"/>
  <c r="BK216" i="2"/>
  <c r="BK211" i="2"/>
  <c r="J207" i="2"/>
  <c r="BK205" i="2"/>
  <c r="J201" i="2"/>
  <c r="BK199" i="2"/>
  <c r="BK196" i="2"/>
  <c r="J194" i="2"/>
  <c r="BK191" i="2"/>
  <c r="BK186" i="2"/>
  <c r="J182" i="2"/>
  <c r="J179" i="2"/>
  <c r="BK174" i="2"/>
  <c r="J166" i="2"/>
  <c r="BK164" i="2"/>
  <c r="J154" i="2"/>
  <c r="BK150" i="2"/>
  <c r="BK140" i="2"/>
  <c r="J646" i="2"/>
  <c r="J645" i="2"/>
  <c r="BK644" i="2"/>
  <c r="J644" i="2"/>
  <c r="BK643" i="2"/>
  <c r="BK641" i="2"/>
  <c r="BK640" i="2"/>
  <c r="J640" i="2"/>
  <c r="J638" i="2"/>
  <c r="J637" i="2"/>
  <c r="J636" i="2"/>
  <c r="J635" i="2"/>
  <c r="J631" i="2"/>
  <c r="J629" i="2"/>
  <c r="J628" i="2"/>
  <c r="J627" i="2"/>
  <c r="J625" i="2"/>
  <c r="J623" i="2"/>
  <c r="J621" i="2"/>
  <c r="J619" i="2"/>
  <c r="J617" i="2"/>
  <c r="J615" i="2"/>
  <c r="J613" i="2"/>
  <c r="J608" i="2"/>
  <c r="J604" i="2"/>
  <c r="J602" i="2"/>
  <c r="J601" i="2"/>
  <c r="J600" i="2"/>
  <c r="J599" i="2"/>
  <c r="J598" i="2"/>
  <c r="J596" i="2"/>
  <c r="J594" i="2"/>
  <c r="J593" i="2"/>
  <c r="J591" i="2"/>
  <c r="J589" i="2"/>
  <c r="BK583" i="2"/>
  <c r="J571" i="2"/>
  <c r="BK567" i="2"/>
  <c r="J560" i="2"/>
  <c r="J557" i="2"/>
  <c r="BK555" i="2"/>
  <c r="J552" i="2"/>
  <c r="J549" i="2"/>
  <c r="J547" i="2"/>
  <c r="J542" i="2"/>
  <c r="BK540" i="2"/>
  <c r="BK539" i="2"/>
  <c r="J530" i="2"/>
  <c r="J527" i="2"/>
  <c r="BK525" i="2"/>
  <c r="J525" i="2"/>
  <c r="BK522" i="2"/>
  <c r="BK521" i="2"/>
  <c r="BK520" i="2"/>
  <c r="BK519" i="2"/>
  <c r="BK515" i="2"/>
  <c r="BK513" i="2"/>
  <c r="J508" i="2"/>
  <c r="BK504" i="2"/>
  <c r="BK500" i="2"/>
  <c r="J492" i="2"/>
  <c r="BK488" i="2"/>
  <c r="BK483" i="2"/>
  <c r="J480" i="2"/>
  <c r="BK476" i="2"/>
  <c r="BK472" i="2"/>
  <c r="J469" i="2"/>
  <c r="BK452" i="2"/>
  <c r="BK450" i="2"/>
  <c r="BK446" i="2"/>
  <c r="J438" i="2"/>
  <c r="J421" i="2"/>
  <c r="J404" i="2"/>
  <c r="J403" i="2"/>
  <c r="J400" i="2"/>
  <c r="J398" i="2"/>
  <c r="J396" i="2"/>
  <c r="J394" i="2"/>
  <c r="J392" i="2"/>
  <c r="BK390" i="2"/>
  <c r="J387" i="2"/>
  <c r="J385" i="2"/>
  <c r="J383" i="2"/>
  <c r="J381" i="2"/>
  <c r="J379" i="2"/>
  <c r="J377" i="2"/>
  <c r="J375" i="2"/>
  <c r="J374" i="2"/>
  <c r="J372" i="2"/>
  <c r="J371" i="2"/>
  <c r="BK367" i="2"/>
  <c r="J363" i="2"/>
  <c r="J359" i="2"/>
  <c r="BK355" i="2"/>
  <c r="J352" i="2"/>
  <c r="J348" i="2"/>
  <c r="J344" i="2"/>
  <c r="BK340" i="2"/>
  <c r="J334" i="2"/>
  <c r="J327" i="2"/>
  <c r="BK324" i="2"/>
  <c r="BK319" i="2"/>
  <c r="J314" i="2"/>
  <c r="BK312" i="2"/>
  <c r="BK308" i="2"/>
  <c r="J307" i="2"/>
  <c r="BK304" i="2"/>
  <c r="BK299" i="2"/>
  <c r="J281" i="2"/>
  <c r="BK278" i="2"/>
  <c r="BK275" i="2"/>
  <c r="BK272" i="2"/>
  <c r="BK266" i="2"/>
  <c r="J246" i="2"/>
  <c r="BK239" i="2"/>
  <c r="BK237" i="2"/>
  <c r="BK232" i="2"/>
  <c r="J227" i="2"/>
  <c r="BK218" i="2"/>
  <c r="J214" i="2"/>
  <c r="J209" i="2"/>
  <c r="BK206" i="2"/>
  <c r="J202" i="2"/>
  <c r="BK200" i="2"/>
  <c r="BK197" i="2"/>
  <c r="J195" i="2"/>
  <c r="BK193" i="2"/>
  <c r="BK189" i="2"/>
  <c r="J183" i="2"/>
  <c r="BK181" i="2"/>
  <c r="BK177" i="2"/>
  <c r="J172" i="2"/>
  <c r="BK165" i="2"/>
  <c r="J157" i="2"/>
  <c r="J152" i="2"/>
  <c r="BK144" i="2"/>
  <c r="BK121" i="3"/>
  <c r="F37" i="3"/>
  <c r="BD96" i="1" s="1"/>
  <c r="J34" i="3"/>
  <c r="AW96" i="1" s="1"/>
  <c r="J121" i="4"/>
  <c r="F36" i="4"/>
  <c r="BC97" i="1"/>
  <c r="BK121" i="5"/>
  <c r="F37" i="5"/>
  <c r="BD98" i="1" s="1"/>
  <c r="F35" i="5"/>
  <c r="BB98" i="1" s="1"/>
  <c r="BK122" i="6"/>
  <c r="J122" i="6"/>
  <c r="BK121" i="7"/>
  <c r="F36" i="7"/>
  <c r="BC100" i="1"/>
  <c r="F35" i="7"/>
  <c r="BB100" i="1" s="1"/>
  <c r="J130" i="8"/>
  <c r="J126" i="8"/>
  <c r="BK124" i="8"/>
  <c r="J132" i="8"/>
  <c r="BK126" i="8"/>
  <c r="J124" i="8"/>
  <c r="P139" i="2" l="1"/>
  <c r="T139" i="2"/>
  <c r="P149" i="2"/>
  <c r="T149" i="2"/>
  <c r="P156" i="2"/>
  <c r="T156" i="2"/>
  <c r="P188" i="2"/>
  <c r="T188" i="2"/>
  <c r="P226" i="2"/>
  <c r="R226" i="2"/>
  <c r="P245" i="2"/>
  <c r="T245" i="2"/>
  <c r="P274" i="2"/>
  <c r="T274" i="2"/>
  <c r="P315" i="2"/>
  <c r="T315" i="2"/>
  <c r="P373" i="2"/>
  <c r="T373" i="2"/>
  <c r="P405" i="2"/>
  <c r="T405" i="2"/>
  <c r="BK647" i="2"/>
  <c r="J647" i="2" s="1"/>
  <c r="J117" i="2" s="1"/>
  <c r="R647" i="2"/>
  <c r="BK139" i="2"/>
  <c r="J139" i="2" s="1"/>
  <c r="J98" i="2" s="1"/>
  <c r="R139" i="2"/>
  <c r="BK149" i="2"/>
  <c r="J149" i="2" s="1"/>
  <c r="J99" i="2" s="1"/>
  <c r="R149" i="2"/>
  <c r="BK156" i="2"/>
  <c r="J156" i="2" s="1"/>
  <c r="J100" i="2" s="1"/>
  <c r="R156" i="2"/>
  <c r="BK188" i="2"/>
  <c r="J188" i="2" s="1"/>
  <c r="J101" i="2" s="1"/>
  <c r="R188" i="2"/>
  <c r="BK226" i="2"/>
  <c r="J226" i="2" s="1"/>
  <c r="J102" i="2" s="1"/>
  <c r="T226" i="2"/>
  <c r="BK245" i="2"/>
  <c r="J245" i="2" s="1"/>
  <c r="J105" i="2" s="1"/>
  <c r="R245" i="2"/>
  <c r="BK274" i="2"/>
  <c r="J274" i="2" s="1"/>
  <c r="J106" i="2" s="1"/>
  <c r="R274" i="2"/>
  <c r="BK315" i="2"/>
  <c r="J315" i="2" s="1"/>
  <c r="J107" i="2" s="1"/>
  <c r="R315" i="2"/>
  <c r="BK373" i="2"/>
  <c r="J373" i="2" s="1"/>
  <c r="J108" i="2" s="1"/>
  <c r="R373" i="2"/>
  <c r="BK405" i="2"/>
  <c r="J405" i="2" s="1"/>
  <c r="J109" i="2" s="1"/>
  <c r="R405" i="2"/>
  <c r="BK471" i="2"/>
  <c r="J471" i="2" s="1"/>
  <c r="J110" i="2" s="1"/>
  <c r="P471" i="2"/>
  <c r="R471" i="2"/>
  <c r="T471" i="2"/>
  <c r="BK550" i="2"/>
  <c r="J550" i="2" s="1"/>
  <c r="J111" i="2" s="1"/>
  <c r="P550" i="2"/>
  <c r="R550" i="2"/>
  <c r="T550" i="2"/>
  <c r="BK559" i="2"/>
  <c r="J559" i="2" s="1"/>
  <c r="J112" i="2" s="1"/>
  <c r="P559" i="2"/>
  <c r="R559" i="2"/>
  <c r="T559" i="2"/>
  <c r="BK584" i="2"/>
  <c r="J584" i="2" s="1"/>
  <c r="J113" i="2" s="1"/>
  <c r="P584" i="2"/>
  <c r="R584" i="2"/>
  <c r="T584" i="2"/>
  <c r="BK603" i="2"/>
  <c r="J603" i="2" s="1"/>
  <c r="J114" i="2" s="1"/>
  <c r="P603" i="2"/>
  <c r="R603" i="2"/>
  <c r="T603" i="2"/>
  <c r="BK630" i="2"/>
  <c r="J630" i="2" s="1"/>
  <c r="J115" i="2" s="1"/>
  <c r="P630" i="2"/>
  <c r="R630" i="2"/>
  <c r="T630" i="2"/>
  <c r="BK642" i="2"/>
  <c r="J642" i="2" s="1"/>
  <c r="J116" i="2" s="1"/>
  <c r="P642" i="2"/>
  <c r="R642" i="2"/>
  <c r="T642" i="2"/>
  <c r="P647" i="2"/>
  <c r="T647" i="2"/>
  <c r="BK120" i="6"/>
  <c r="J120" i="6" s="1"/>
  <c r="J98" i="6" s="1"/>
  <c r="P120" i="6"/>
  <c r="P119" i="6" s="1"/>
  <c r="P118" i="6" s="1"/>
  <c r="AU99" i="1" s="1"/>
  <c r="R120" i="6"/>
  <c r="R119" i="6" s="1"/>
  <c r="R118" i="6" s="1"/>
  <c r="T120" i="6"/>
  <c r="T119" i="6"/>
  <c r="T118" i="6" s="1"/>
  <c r="BK123" i="8"/>
  <c r="J123" i="8" s="1"/>
  <c r="J98" i="8" s="1"/>
  <c r="P123" i="8"/>
  <c r="P122" i="8"/>
  <c r="P121" i="8" s="1"/>
  <c r="AU101" i="1" s="1"/>
  <c r="R123" i="8"/>
  <c r="R122" i="8"/>
  <c r="R121" i="8" s="1"/>
  <c r="T123" i="8"/>
  <c r="T122" i="8" s="1"/>
  <c r="T121" i="8" s="1"/>
  <c r="BK120" i="3"/>
  <c r="J120" i="3" s="1"/>
  <c r="J98" i="3" s="1"/>
  <c r="BK242" i="2"/>
  <c r="J242" i="2" s="1"/>
  <c r="J103" i="2" s="1"/>
  <c r="BK120" i="4"/>
  <c r="J120" i="4" s="1"/>
  <c r="J98" i="4" s="1"/>
  <c r="BK120" i="5"/>
  <c r="J120" i="5" s="1"/>
  <c r="J98" i="5" s="1"/>
  <c r="BK120" i="7"/>
  <c r="J120" i="7"/>
  <c r="J98" i="7" s="1"/>
  <c r="BK127" i="8"/>
  <c r="J127" i="8" s="1"/>
  <c r="J99" i="8" s="1"/>
  <c r="BK129" i="8"/>
  <c r="J129" i="8"/>
  <c r="J100" i="8" s="1"/>
  <c r="BK131" i="8"/>
  <c r="J131" i="8" s="1"/>
  <c r="J101" i="8" s="1"/>
  <c r="E85" i="8"/>
  <c r="J89" i="8"/>
  <c r="F91" i="8"/>
  <c r="J92" i="8"/>
  <c r="BE124" i="8"/>
  <c r="BE126" i="8"/>
  <c r="BE128" i="8"/>
  <c r="BE130" i="8"/>
  <c r="J91" i="8"/>
  <c r="F92" i="8"/>
  <c r="BE125" i="8"/>
  <c r="BE132" i="8"/>
  <c r="E85" i="7"/>
  <c r="J91" i="7"/>
  <c r="F92" i="7"/>
  <c r="BE121" i="7"/>
  <c r="F33" i="7" s="1"/>
  <c r="AZ100" i="1" s="1"/>
  <c r="J89" i="7"/>
  <c r="F91" i="7"/>
  <c r="J92" i="7"/>
  <c r="E85" i="6"/>
  <c r="F91" i="6"/>
  <c r="F92" i="6"/>
  <c r="J112" i="6"/>
  <c r="J115" i="6"/>
  <c r="BE122" i="6"/>
  <c r="J91" i="6"/>
  <c r="BE121" i="6"/>
  <c r="E85" i="5"/>
  <c r="J91" i="5"/>
  <c r="F92" i="5"/>
  <c r="F114" i="5"/>
  <c r="J89" i="5"/>
  <c r="J92" i="5"/>
  <c r="BE121" i="5"/>
  <c r="F33" i="5" s="1"/>
  <c r="AZ98" i="1" s="1"/>
  <c r="E85" i="4"/>
  <c r="J89" i="4"/>
  <c r="F91" i="4"/>
  <c r="J91" i="4"/>
  <c r="F92" i="4"/>
  <c r="J92" i="4"/>
  <c r="BE121" i="4"/>
  <c r="E85" i="3"/>
  <c r="J89" i="3"/>
  <c r="F91" i="3"/>
  <c r="J91" i="3"/>
  <c r="F92" i="3"/>
  <c r="J92" i="3"/>
  <c r="BE121" i="3"/>
  <c r="J33" i="3" s="1"/>
  <c r="AV96" i="1" s="1"/>
  <c r="AT96" i="1" s="1"/>
  <c r="J89" i="2"/>
  <c r="J91" i="2"/>
  <c r="E127" i="2"/>
  <c r="F133" i="2"/>
  <c r="J134" i="2"/>
  <c r="BE144" i="2"/>
  <c r="BE150" i="2"/>
  <c r="BE152" i="2"/>
  <c r="BE157" i="2"/>
  <c r="BE164" i="2"/>
  <c r="BE165" i="2"/>
  <c r="BE172" i="2"/>
  <c r="BE179" i="2"/>
  <c r="BE182" i="2"/>
  <c r="BE186" i="2"/>
  <c r="BE191" i="2"/>
  <c r="BE193" i="2"/>
  <c r="BE199" i="2"/>
  <c r="BE201" i="2"/>
  <c r="BE206" i="2"/>
  <c r="BE207" i="2"/>
  <c r="BE209" i="2"/>
  <c r="BE216" i="2"/>
  <c r="BE231" i="2"/>
  <c r="BE232" i="2"/>
  <c r="BE237" i="2"/>
  <c r="BE239" i="2"/>
  <c r="BE263" i="2"/>
  <c r="BE266" i="2"/>
  <c r="BE270" i="2"/>
  <c r="BE273" i="2"/>
  <c r="BE277" i="2"/>
  <c r="BE281" i="2"/>
  <c r="BE284" i="2"/>
  <c r="BE300" i="2"/>
  <c r="BE305" i="2"/>
  <c r="BE306" i="2"/>
  <c r="BE307" i="2"/>
  <c r="BE308" i="2"/>
  <c r="BE312" i="2"/>
  <c r="BE313" i="2"/>
  <c r="BE316" i="2"/>
  <c r="BE322" i="2"/>
  <c r="BE324" i="2"/>
  <c r="BE334" i="2"/>
  <c r="BE336" i="2"/>
  <c r="BE340" i="2"/>
  <c r="BE344" i="2"/>
  <c r="BE352" i="2"/>
  <c r="BE354" i="2"/>
  <c r="BE355" i="2"/>
  <c r="BE359" i="2"/>
  <c r="BE361" i="2"/>
  <c r="BE363" i="2"/>
  <c r="BE365" i="2"/>
  <c r="BE367" i="2"/>
  <c r="BE369" i="2"/>
  <c r="BE371" i="2"/>
  <c r="BE372" i="2"/>
  <c r="BE374" i="2"/>
  <c r="BE375" i="2"/>
  <c r="BE377" i="2"/>
  <c r="BE379" i="2"/>
  <c r="BE381" i="2"/>
  <c r="BE383" i="2"/>
  <c r="BE385" i="2"/>
  <c r="BE387" i="2"/>
  <c r="BE390" i="2"/>
  <c r="BE392" i="2"/>
  <c r="BE394" i="2"/>
  <c r="BE396" i="2"/>
  <c r="BE398" i="2"/>
  <c r="BE400" i="2"/>
  <c r="BE403" i="2"/>
  <c r="BE404" i="2"/>
  <c r="BE406" i="2"/>
  <c r="BE421" i="2"/>
  <c r="BE438" i="2"/>
  <c r="BE446" i="2"/>
  <c r="BE448" i="2"/>
  <c r="BE450" i="2"/>
  <c r="BE451" i="2"/>
  <c r="BE467" i="2"/>
  <c r="BE470" i="2"/>
  <c r="BE472" i="2"/>
  <c r="BE476" i="2"/>
  <c r="BE481" i="2"/>
  <c r="BE483" i="2"/>
  <c r="BE486" i="2"/>
  <c r="BE488" i="2"/>
  <c r="BE490" i="2"/>
  <c r="BE498" i="2"/>
  <c r="BE502" i="2"/>
  <c r="BE506" i="2"/>
  <c r="BE512" i="2"/>
  <c r="BE513" i="2"/>
  <c r="BE515" i="2"/>
  <c r="BE519" i="2"/>
  <c r="BE520" i="2"/>
  <c r="BE521" i="2"/>
  <c r="BE522" i="2"/>
  <c r="BE523" i="2"/>
  <c r="BE525" i="2"/>
  <c r="BE531" i="2"/>
  <c r="BE539" i="2"/>
  <c r="BE541" i="2"/>
  <c r="BE546" i="2"/>
  <c r="BE548" i="2"/>
  <c r="BE555" i="2"/>
  <c r="BE557" i="2"/>
  <c r="BE563" i="2"/>
  <c r="BE569" i="2"/>
  <c r="BE583" i="2"/>
  <c r="BE585" i="2"/>
  <c r="BE589" i="2"/>
  <c r="BE591" i="2"/>
  <c r="BE593" i="2"/>
  <c r="BE594" i="2"/>
  <c r="BE596" i="2"/>
  <c r="BE598" i="2"/>
  <c r="BE599" i="2"/>
  <c r="BE600" i="2"/>
  <c r="BE601" i="2"/>
  <c r="BE602" i="2"/>
  <c r="BE604" i="2"/>
  <c r="BE608" i="2"/>
  <c r="BE613" i="2"/>
  <c r="BE615" i="2"/>
  <c r="BE617" i="2"/>
  <c r="BE619" i="2"/>
  <c r="BE621" i="2"/>
  <c r="BE623" i="2"/>
  <c r="BE625" i="2"/>
  <c r="BE627" i="2"/>
  <c r="BE628" i="2"/>
  <c r="BE629" i="2"/>
  <c r="BE631" i="2"/>
  <c r="BE635" i="2"/>
  <c r="BE636" i="2"/>
  <c r="BE637" i="2"/>
  <c r="BE638" i="2"/>
  <c r="BE640" i="2"/>
  <c r="BE643" i="2"/>
  <c r="BE644" i="2"/>
  <c r="BE645" i="2"/>
  <c r="F92" i="2"/>
  <c r="BE140" i="2"/>
  <c r="BE154" i="2"/>
  <c r="BE166" i="2"/>
  <c r="BE174" i="2"/>
  <c r="BE177" i="2"/>
  <c r="BE181" i="2"/>
  <c r="BE183" i="2"/>
  <c r="BE189" i="2"/>
  <c r="BE194" i="2"/>
  <c r="BE195" i="2"/>
  <c r="BE196" i="2"/>
  <c r="BE197" i="2"/>
  <c r="BE200" i="2"/>
  <c r="BE202" i="2"/>
  <c r="BE205" i="2"/>
  <c r="BE211" i="2"/>
  <c r="BE214" i="2"/>
  <c r="BE218" i="2"/>
  <c r="BE220" i="2"/>
  <c r="BE227" i="2"/>
  <c r="BE235" i="2"/>
  <c r="BE243" i="2"/>
  <c r="BE246" i="2"/>
  <c r="BE269" i="2"/>
  <c r="BE272" i="2"/>
  <c r="BE275" i="2"/>
  <c r="BE278" i="2"/>
  <c r="BE279" i="2"/>
  <c r="BE299" i="2"/>
  <c r="BE304" i="2"/>
  <c r="BE311" i="2"/>
  <c r="BE314" i="2"/>
  <c r="BE319" i="2"/>
  <c r="BE326" i="2"/>
  <c r="BE327" i="2"/>
  <c r="BE332" i="2"/>
  <c r="BE342" i="2"/>
  <c r="BE345" i="2"/>
  <c r="BE348" i="2"/>
  <c r="BE349" i="2"/>
  <c r="BE357" i="2"/>
  <c r="BE423" i="2"/>
  <c r="BE442" i="2"/>
  <c r="BE452" i="2"/>
  <c r="BE469" i="2"/>
  <c r="BE474" i="2"/>
  <c r="BE478" i="2"/>
  <c r="BE480" i="2"/>
  <c r="BE492" i="2"/>
  <c r="BE500" i="2"/>
  <c r="BE504" i="2"/>
  <c r="BE508" i="2"/>
  <c r="BE514" i="2"/>
  <c r="BE517" i="2"/>
  <c r="BE526" i="2"/>
  <c r="BE527" i="2"/>
  <c r="BE528" i="2"/>
  <c r="BE530" i="2"/>
  <c r="BE538" i="2"/>
  <c r="BE540" i="2"/>
  <c r="BE542" i="2"/>
  <c r="BE547" i="2"/>
  <c r="BE549" i="2"/>
  <c r="BE551" i="2"/>
  <c r="BE552" i="2"/>
  <c r="BE554" i="2"/>
  <c r="BE556" i="2"/>
  <c r="BE558" i="2"/>
  <c r="BE560" i="2"/>
  <c r="BE567" i="2"/>
  <c r="BE571" i="2"/>
  <c r="BE573" i="2"/>
  <c r="BE577" i="2"/>
  <c r="BE581" i="2"/>
  <c r="BE582" i="2"/>
  <c r="BE641" i="2"/>
  <c r="BE646" i="2"/>
  <c r="BE648" i="2"/>
  <c r="BE649" i="2"/>
  <c r="BE650" i="2"/>
  <c r="F34" i="2"/>
  <c r="BA95" i="1" s="1"/>
  <c r="J34" i="2"/>
  <c r="AW95" i="1" s="1"/>
  <c r="F37" i="2"/>
  <c r="BD95" i="1" s="1"/>
  <c r="J34" i="6"/>
  <c r="AW99" i="1"/>
  <c r="F35" i="6"/>
  <c r="BB99" i="1" s="1"/>
  <c r="J34" i="7"/>
  <c r="AW100" i="1" s="1"/>
  <c r="F34" i="8"/>
  <c r="BA101" i="1"/>
  <c r="F37" i="8"/>
  <c r="BD101" i="1"/>
  <c r="F35" i="2"/>
  <c r="BB95" i="1" s="1"/>
  <c r="F36" i="2"/>
  <c r="BC95" i="1" s="1"/>
  <c r="F34" i="3"/>
  <c r="BA96" i="1" s="1"/>
  <c r="J33" i="4"/>
  <c r="AV97" i="1" s="1"/>
  <c r="AT97" i="1" s="1"/>
  <c r="F34" i="4"/>
  <c r="BA97" i="1" s="1"/>
  <c r="F34" i="5"/>
  <c r="BA98" i="1" s="1"/>
  <c r="F34" i="6"/>
  <c r="BA99" i="1"/>
  <c r="F36" i="6"/>
  <c r="BC99" i="1"/>
  <c r="F37" i="6"/>
  <c r="BD99" i="1" s="1"/>
  <c r="F35" i="8"/>
  <c r="BB101" i="1"/>
  <c r="F36" i="8"/>
  <c r="BC101" i="1" s="1"/>
  <c r="J34" i="8"/>
  <c r="AW101" i="1" s="1"/>
  <c r="BB94" i="1" l="1"/>
  <c r="W31" i="1" s="1"/>
  <c r="BC94" i="1"/>
  <c r="W32" i="1" s="1"/>
  <c r="R244" i="2"/>
  <c r="R138" i="2"/>
  <c r="T244" i="2"/>
  <c r="P244" i="2"/>
  <c r="T138" i="2"/>
  <c r="T137" i="2"/>
  <c r="P138" i="2"/>
  <c r="P137" i="2" s="1"/>
  <c r="AU95" i="1" s="1"/>
  <c r="AU94" i="1" s="1"/>
  <c r="BK119" i="3"/>
  <c r="J119" i="3" s="1"/>
  <c r="J97" i="3" s="1"/>
  <c r="BK138" i="2"/>
  <c r="J138" i="2" s="1"/>
  <c r="J97" i="2" s="1"/>
  <c r="BK244" i="2"/>
  <c r="J244" i="2" s="1"/>
  <c r="J104" i="2" s="1"/>
  <c r="BK119" i="4"/>
  <c r="J119" i="4"/>
  <c r="J97" i="4" s="1"/>
  <c r="BK119" i="5"/>
  <c r="J119" i="5" s="1"/>
  <c r="J97" i="5" s="1"/>
  <c r="BK119" i="6"/>
  <c r="J119" i="6"/>
  <c r="J97" i="6" s="1"/>
  <c r="BK119" i="7"/>
  <c r="J119" i="7" s="1"/>
  <c r="J97" i="7" s="1"/>
  <c r="BK122" i="8"/>
  <c r="J122" i="8" s="1"/>
  <c r="J97" i="8" s="1"/>
  <c r="BD94" i="1"/>
  <c r="W33" i="1" s="1"/>
  <c r="F33" i="2"/>
  <c r="AZ95" i="1" s="1"/>
  <c r="F33" i="3"/>
  <c r="AZ96" i="1" s="1"/>
  <c r="J33" i="5"/>
  <c r="AV98" i="1" s="1"/>
  <c r="AT98" i="1" s="1"/>
  <c r="J33" i="6"/>
  <c r="AV99" i="1"/>
  <c r="AT99" i="1" s="1"/>
  <c r="F33" i="8"/>
  <c r="AZ101" i="1" s="1"/>
  <c r="AX94" i="1"/>
  <c r="J33" i="2"/>
  <c r="AV95" i="1" s="1"/>
  <c r="AT95" i="1" s="1"/>
  <c r="F33" i="4"/>
  <c r="AZ97" i="1"/>
  <c r="F33" i="6"/>
  <c r="AZ99" i="1" s="1"/>
  <c r="J33" i="7"/>
  <c r="AV100" i="1" s="1"/>
  <c r="AT100" i="1" s="1"/>
  <c r="BA94" i="1"/>
  <c r="W30" i="1" s="1"/>
  <c r="AY94" i="1"/>
  <c r="J33" i="8"/>
  <c r="AV101" i="1"/>
  <c r="AT101" i="1" s="1"/>
  <c r="R137" i="2" l="1"/>
  <c r="BK118" i="3"/>
  <c r="J118" i="3" s="1"/>
  <c r="J96" i="3" s="1"/>
  <c r="BK118" i="4"/>
  <c r="J118" i="4"/>
  <c r="J96" i="4" s="1"/>
  <c r="BK137" i="2"/>
  <c r="J137" i="2" s="1"/>
  <c r="J96" i="2" s="1"/>
  <c r="BK118" i="5"/>
  <c r="J118" i="5"/>
  <c r="J96" i="5" s="1"/>
  <c r="BK118" i="6"/>
  <c r="J118" i="6" s="1"/>
  <c r="J96" i="6" s="1"/>
  <c r="BK118" i="7"/>
  <c r="J118" i="7"/>
  <c r="J30" i="7" s="1"/>
  <c r="AG100" i="1" s="1"/>
  <c r="BK121" i="8"/>
  <c r="J121" i="8"/>
  <c r="J96" i="8" s="1"/>
  <c r="AZ94" i="1"/>
  <c r="W29" i="1" s="1"/>
  <c r="AW94" i="1"/>
  <c r="AK30" i="1" s="1"/>
  <c r="J39" i="7" l="1"/>
  <c r="J96" i="7"/>
  <c r="AN100" i="1"/>
  <c r="J30" i="8"/>
  <c r="AG101" i="1" s="1"/>
  <c r="J30" i="5"/>
  <c r="AG98" i="1" s="1"/>
  <c r="J30" i="6"/>
  <c r="AG99" i="1" s="1"/>
  <c r="J30" i="2"/>
  <c r="AG95" i="1" s="1"/>
  <c r="J30" i="3"/>
  <c r="J39" i="3" s="1"/>
  <c r="J30" i="4"/>
  <c r="J39" i="4" s="1"/>
  <c r="AV94" i="1"/>
  <c r="AK29" i="1" s="1"/>
  <c r="J39" i="8" l="1"/>
  <c r="AG97" i="1"/>
  <c r="AN97" i="1" s="1"/>
  <c r="J39" i="5"/>
  <c r="J39" i="2"/>
  <c r="AG96" i="1"/>
  <c r="AN96" i="1" s="1"/>
  <c r="J39" i="6"/>
  <c r="AN98" i="1"/>
  <c r="AN99" i="1"/>
  <c r="AN95" i="1"/>
  <c r="AN101" i="1"/>
  <c r="AT94" i="1"/>
  <c r="AG94" i="1" l="1"/>
  <c r="AK26" i="1" s="1"/>
  <c r="AK35" i="1" l="1"/>
  <c r="AN9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D:\Práce\Český Brod čp. 1\08 ZSD - podkroví\Dokumentace\D.4.1. ZTI\D.4.1.2. Soupis prací bez cen.xlsx" keepAlive="1" name="D.4.1.2. Soupis prací bez cen" type="5" refreshedVersion="0" new="1" background="1" saveData="1">
    <dbPr connection="Provider=Microsoft.ACE.OLEDB.12.0;Password=&quot;&quot;;User ID=Admin;Data Source=D:\Práce\Český Brod čp. 1\08 ZSD - podkroví\Dokumentace\D.4.1. ZTI\D.4.1.2. Soupis prací bez cen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'110_2023 - Podkrovní vest###$'" commandType="3"/>
  </connection>
</connections>
</file>

<file path=xl/sharedStrings.xml><?xml version="1.0" encoding="utf-8"?>
<sst xmlns="http://schemas.openxmlformats.org/spreadsheetml/2006/main" count="11858" uniqueCount="2455">
  <si>
    <t>Export Komplet</t>
  </si>
  <si>
    <t/>
  </si>
  <si>
    <t>2.0</t>
  </si>
  <si>
    <t>False</t>
  </si>
  <si>
    <t>{e34cbe28-314c-46f9-a50c-d5416b4c1e77}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</si>
  <si>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</si>
  <si>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</si>
  <si>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</si>
  <si>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</si>
  <si>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</si>
  <si>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</si>
  <si>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</si>
  <si>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</si>
  <si>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</si>
  <si>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</si>
  <si>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</si>
  <si>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</si>
  <si>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Podkrovní vestavba budovy č.p. 1 v Českém Brodě</t>
  </si>
  <si>
    <t>KSO:</t>
  </si>
  <si>
    <t>CC-CZ:</t>
  </si>
  <si>
    <t>Místo:</t>
  </si>
  <si>
    <t>parc. č. st. 7 v Českém Brodě</t>
  </si>
  <si>
    <t>Datum:</t>
  </si>
  <si>
    <t>30. 8. 2023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</si>
  <si>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</si>
  <si>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</si>
  <si>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</si>
  <si>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</si>
  <si>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</si>
  <si>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</si>
  <si>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</si>
  <si>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</si>
  <si>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</si>
  <si>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</si>
  <si>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</si>
  <si>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</si>
  <si>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</si>
  <si>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</si>
  <si>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</si>
  <si>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</si>
  <si>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</si>
  <si>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</si>
  <si>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</si>
  <si>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</si>
  <si>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</si>
  <si>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</si>
  <si>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</si>
  <si>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</si>
  <si>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</si>
  <si>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</si>
  <si>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</si>
  <si>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</si>
  <si>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</si>
  <si>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</si>
  <si>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</si>
  <si>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</si>
  <si>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</si>
  <si>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</si>
  <si>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</si>
  <si>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</si>
  <si>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</si>
  <si>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</si>
  <si>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</si>
  <si>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</si>
  <si>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</si>
  <si>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</si>
  <si>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</si>
  <si>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</si>
  <si>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</si>
  <si>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</si>
  <si>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</si>
  <si>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</si>
  <si>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</si>
  <si>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</si>
  <si>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</si>
  <si>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</si>
  <si>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</si>
  <si>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</si>
  <si>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</si>
  <si>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</si>
  <si>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Architektonicko-stavební část</t>
  </si>
  <si>
    <t>STA</t>
  </si>
  <si>
    <t>{6a29b648-75f2-450f-a68a-9ba6aa951a9c}</t>
  </si>
  <si>
    <t>2</t>
  </si>
  <si>
    <t>Ústřední topení</t>
  </si>
  <si>
    <t>{97ef48b7-f5ba-4226-a189-ec909904d0c8}</t>
  </si>
  <si>
    <t>3</t>
  </si>
  <si>
    <t>Zdravotechnika</t>
  </si>
  <si>
    <t>{32c3e1d1-c575-478e-99e6-36b44195d34e}</t>
  </si>
  <si>
    <t>4</t>
  </si>
  <si>
    <t>Vzduchotechnika</t>
  </si>
  <si>
    <t>{26f79422-d116-4205-ab01-0dda11b79d8d}</t>
  </si>
  <si>
    <t>5</t>
  </si>
  <si>
    <t>Elektroinstalace - silnoproud</t>
  </si>
  <si>
    <t>{f07ff7a7-d7f2-4802-a5a6-c5314b4a553c}</t>
  </si>
  <si>
    <t>6</t>
  </si>
  <si>
    <t>Elektroinstalace - slaboproud</t>
  </si>
  <si>
    <t>{46ac271a-425e-42b5-8bb0-26393ae5475e}</t>
  </si>
  <si>
    <t>7</t>
  </si>
  <si>
    <t>Vedlejší a ostatní náklady</t>
  </si>
  <si>
    <t>{9b10a865-f201-4b9b-979d-91c1b0f9c52e}</t>
  </si>
  <si>
    <t>KRYCÍ LIST SOUPISU PRACÍ</t>
  </si>
  <si>
    <t>Objekt:</t>
  </si>
  <si>
    <t>1 - Architektonicko-stavební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</si>
  <si>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</si>
  <si>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</si>
  <si>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</si>
  <si>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</si>
  <si>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</si>
  <si>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</si>
  <si>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</si>
  <si>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</si>
  <si>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</si>
  <si>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</si>
  <si>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</si>
  <si>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</si>
  <si>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</si>
  <si>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</si>
  <si>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</si>
  <si>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</si>
  <si>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</si>
  <si>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</si>
  <si>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</si>
  <si>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</si>
  <si>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</si>
  <si>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</si>
  <si>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</si>
  <si>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</si>
  <si>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</si>
  <si>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</si>
  <si>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</si>
  <si>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</si>
  <si>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</si>
  <si>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</si>
  <si>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</si>
  <si>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</si>
  <si>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</si>
  <si>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</si>
  <si>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</si>
  <si>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</si>
  <si>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</si>
  <si>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</si>
  <si>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</si>
  <si>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</si>
  <si>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</si>
  <si>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</si>
  <si>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</si>
  <si>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</si>
  <si>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317944323</t>
  </si>
  <si>
    <t>Válcované nosníky č.14 až 22 dodatečně osazované do připravených otvorů</t>
  </si>
  <si>
    <t>t</t>
  </si>
  <si>
    <t>-199828786</t>
  </si>
  <si>
    <t>P</t>
  </si>
  <si>
    <t>Poznámka k položce:_x000D_
v 15% ztratném je započítán i podlakldní plech 200/8 - viz. výkres D.1.2</t>
  </si>
  <si>
    <t>VV</t>
  </si>
  <si>
    <t>"IPE 200" ((2,35*3)+(4,75*7))*22,40*1,15</t>
  </si>
  <si>
    <t>1038,128*0,001 'Přepočtené koeficientem množství</t>
  </si>
  <si>
    <t>317944325</t>
  </si>
  <si>
    <t>Válcované nosníky č.24 a vyšší dodatečně osazované do připravených otvorů</t>
  </si>
  <si>
    <t>1691608352</t>
  </si>
  <si>
    <t>"IPE 300" ((1,80*3)+(4,00*2)+(4,20*2)+5,00+(8,35*6)+(8,75*18))*42,20*1,15</t>
  </si>
  <si>
    <t>"IPE 330" (7,00+(9,00*9)+(9,20*14))*49,10*1,15</t>
  </si>
  <si>
    <t>23617,044*0,001 'Přepočtené koeficientem množství</t>
  </si>
  <si>
    <t>Vodorovné konstrukce</t>
  </si>
  <si>
    <t>41135424</t>
  </si>
  <si>
    <t>Bednění stropů ztracené z hraněných trapézových vln v 55 mm plech pozinkovaný tl 0,63 mm včetně kotvení do ocenových nosníků</t>
  </si>
  <si>
    <t>m2</t>
  </si>
  <si>
    <t>-1295230219</t>
  </si>
  <si>
    <t>(39,23+4,11+210,50+43,75+64,07+3,58+2,89+0,98+1,96+5,87+0,98)*1,15</t>
  </si>
  <si>
    <t>413232221</t>
  </si>
  <si>
    <t>Zazdívka zhlaví válcovaných nosníků v přes 150 do 300 mm</t>
  </si>
  <si>
    <t>kus</t>
  </si>
  <si>
    <t>-769997403</t>
  </si>
  <si>
    <t>"nosník IPE 200" (3+7)*2</t>
  </si>
  <si>
    <t>413232231</t>
  </si>
  <si>
    <t>Zazdívka zhlaví válcovaných nosníků v přes 300 mm</t>
  </si>
  <si>
    <t>-1331343770</t>
  </si>
  <si>
    <t>"nosník IPE 300, 330" (3+2+2+1+6+18+1+9+14)*2</t>
  </si>
  <si>
    <t>Úpravy povrchů, podlahy a osazování výplní</t>
  </si>
  <si>
    <t>61218101</t>
  </si>
  <si>
    <t>Stěnová dekorativní omyvatelná mikrocementová stěrka na bázi cementu a latexu, včetně podkladní penetrace - bližší specifikace viz výkres D.1.4.</t>
  </si>
  <si>
    <t>-2084728686</t>
  </si>
  <si>
    <t>"206" ((2,75+2,75+1,40+1,40+0,55+0,55)*2,60)-(0,70*2,30)-(0,70*2,00)</t>
  </si>
  <si>
    <t>"207" ((2,14+2,14+1,65+1,65+0,65+0,65)*2,60)-(0,70*2,00*3)</t>
  </si>
  <si>
    <t>"208" ((1,00+1,00+1,30+1,30)*2,60)-(0,70*2,00)</t>
  </si>
  <si>
    <t>"209" ((1,60+1,60+1,60+1,60)*2,60)-(0,90*2,30)</t>
  </si>
  <si>
    <t>"210" ((1,72+1,72+5,00+5,00)*2,60)-(0,70*2,30)-(0,70*2,00*2)</t>
  </si>
  <si>
    <t>"211" ((1,00+1,00+1,25+1,25)*2,60)-(0,70*2,00)</t>
  </si>
  <si>
    <t>612315223</t>
  </si>
  <si>
    <t>Vápenná štuková omítka malých ploch přes 0,25 do 1 m2 na stěnách</t>
  </si>
  <si>
    <t>1204157085</t>
  </si>
  <si>
    <t>8</t>
  </si>
  <si>
    <t>612315225</t>
  </si>
  <si>
    <t>Vápenná štuková omítka malých ploch přes 1 do 4 m2 na stěnách</t>
  </si>
  <si>
    <t>-761638576</t>
  </si>
  <si>
    <t>9</t>
  </si>
  <si>
    <t>613321141</t>
  </si>
  <si>
    <t>Vápenocementová omítka štuková dvouvrstvá vnitřních pilířů nebo sloupů nanášená ručně</t>
  </si>
  <si>
    <t>-1555590374</t>
  </si>
  <si>
    <t xml:space="preserve">"komíny" </t>
  </si>
  <si>
    <t>(0,60+0,60+0,65+0,65)*6,00*2</t>
  </si>
  <si>
    <t>(0,85+0,85+1,35+1,65)*5,50</t>
  </si>
  <si>
    <t>(0,65+0,65+1,00+1,00)*3,50*2</t>
  </si>
  <si>
    <t>(0,80+0,80+0,80+0,80)*6,00</t>
  </si>
  <si>
    <t>10</t>
  </si>
  <si>
    <t>631311115</t>
  </si>
  <si>
    <t>Mazanina tl přes 50 do 80 mm z betonu prostého bez zvýšených nároků na prostředí tř. C 20/25</t>
  </si>
  <si>
    <t>m3</t>
  </si>
  <si>
    <t>-902384647</t>
  </si>
  <si>
    <t>(40,14+4,11+159,70+24,97+39,07+3,81+3,46+1,19+2,56+7,65+1,23+8,47+40,63+23,94+32,74+9,43+8,17)*1,08*0,10</t>
  </si>
  <si>
    <t>11</t>
  </si>
  <si>
    <t>631312141</t>
  </si>
  <si>
    <t>Doplnění rýh v dosavadních mazaninách betonem prostým</t>
  </si>
  <si>
    <t>-1887741405</t>
  </si>
  <si>
    <t>"nosník IPE 200" ((3+7)*2)*0,20*0,30*0,15</t>
  </si>
  <si>
    <t>"nosník IPE 300, 330" ((3+2+2+1+6+18+1+9+14)*2)*0,30*0,40*0,15</t>
  </si>
  <si>
    <t>631319011</t>
  </si>
  <si>
    <t>Příplatek k mazanině tl přes 50 do 80 mm za přehlazení povrchu</t>
  </si>
  <si>
    <t>1098425956</t>
  </si>
  <si>
    <t>13</t>
  </si>
  <si>
    <t>631319171</t>
  </si>
  <si>
    <t>Příplatek k mazanině tl přes 50 do 80 mm za stržení povrchu spodní vrstvy před vložením výztuže</t>
  </si>
  <si>
    <t>185097740</t>
  </si>
  <si>
    <t>14</t>
  </si>
  <si>
    <t>631351101</t>
  </si>
  <si>
    <t>Zřízení bednění rýh a hran v podlahách</t>
  </si>
  <si>
    <t>-18163145</t>
  </si>
  <si>
    <t>15</t>
  </si>
  <si>
    <t>631351102</t>
  </si>
  <si>
    <t>Odstranění bednění rýh a hran v podlahách</t>
  </si>
  <si>
    <t>-1720178848</t>
  </si>
  <si>
    <t>16</t>
  </si>
  <si>
    <t>631362021</t>
  </si>
  <si>
    <t>Výztuž mazanin svařovanými sítěmi Kari</t>
  </si>
  <si>
    <t>1382755012</t>
  </si>
  <si>
    <t>(40,14+4,11+159,70+24,97+39,07+3,81+3,46+1,19+2,56+7,65+1,23+8,47+40,63+23,94+32,74+9,43+8,17)*1,08*4,44*1,25</t>
  </si>
  <si>
    <t>2465,152*0,001 'Přepočtené koeficientem množství</t>
  </si>
  <si>
    <t>17</t>
  </si>
  <si>
    <t>632451436</t>
  </si>
  <si>
    <t>Potěr pískocementový tl přes 20 do 30 mm tř. C 25 běžný</t>
  </si>
  <si>
    <t>-1855758132</t>
  </si>
  <si>
    <t>40,14+4,11+159,70+24,97+39,07+3,81+3,46+1,19+2,56+7,65+1,23+8,47+40,63+23,94+32,74+9,43+8,17</t>
  </si>
  <si>
    <t>Ostatní konstrukce a práce, bourání</t>
  </si>
  <si>
    <t>18</t>
  </si>
  <si>
    <t>941211111</t>
  </si>
  <si>
    <t>Montáž lešení řadového rámového lehkého zatížení do 200 kg/m2 š od 0,6 do 0,9 m v do 10 m</t>
  </si>
  <si>
    <t>-205285232</t>
  </si>
  <si>
    <t>(30,00+30,00+25,00+25,00)*9,20</t>
  </si>
  <si>
    <t>19</t>
  </si>
  <si>
    <t>941211211</t>
  </si>
  <si>
    <t>Příplatek k lešení řadovému rámovému lehkému š 0,9 m v přes 10 do 25 m za první a ZKD den použití</t>
  </si>
  <si>
    <t>1763229453</t>
  </si>
  <si>
    <t>((30,00+30,00+25,00+25,00)*9,20)*60</t>
  </si>
  <si>
    <t>20</t>
  </si>
  <si>
    <t>941211811</t>
  </si>
  <si>
    <t>Demontáž lešení řadového rámového lehkého zatížení do 200 kg/m2 š od 0,6 do 0,9 m v do 10 m</t>
  </si>
  <si>
    <t>-743665388</t>
  </si>
  <si>
    <t>946113115</t>
  </si>
  <si>
    <t>Montáž pojízdných věží trubkových/dílcových o ploše přes 5 m2 v přes 4,5 do 5,5 m</t>
  </si>
  <si>
    <t>17507697</t>
  </si>
  <si>
    <t>22</t>
  </si>
  <si>
    <t>946113215</t>
  </si>
  <si>
    <t>Příplatek k pojízdným věžím o ploše přes 5 m2 v přes 4,5 do 5,5 m za každý den použití</t>
  </si>
  <si>
    <t>-2136448</t>
  </si>
  <si>
    <t>23</t>
  </si>
  <si>
    <t>946113815</t>
  </si>
  <si>
    <t>Demontáž pojízdných věží trubkových/dílcových o ploše přes 5 m2 v přes 4,5 do 5,5 m</t>
  </si>
  <si>
    <t>1533329833</t>
  </si>
  <si>
    <t>24</t>
  </si>
  <si>
    <t>949101112</t>
  </si>
  <si>
    <t>Lešení pomocné pro objekty pozemních staveb s lešeňovou podlahou v přes 1,9 do 3,5 m zatížení do 150 kg/m2</t>
  </si>
  <si>
    <t>805534885</t>
  </si>
  <si>
    <t>(40,14+4,11+159,70+24,97+39,07+3,81+3,46+1,19+2,56+7,65+1,23+8,47+40,63+23,94+32,74+9,43+8,17)*3</t>
  </si>
  <si>
    <t>25</t>
  </si>
  <si>
    <t>952901</t>
  </si>
  <si>
    <t xml:space="preserve">Vyklizení dřevěných dubových parket z prostoru podkroví </t>
  </si>
  <si>
    <t>-2072292398</t>
  </si>
  <si>
    <t>26</t>
  </si>
  <si>
    <t>952902</t>
  </si>
  <si>
    <t xml:space="preserve">Vyklizení dřevěného dveřního křídla z prostoru podkroví </t>
  </si>
  <si>
    <t>187691201</t>
  </si>
  <si>
    <t>27</t>
  </si>
  <si>
    <t>952903</t>
  </si>
  <si>
    <t xml:space="preserve">Vyklizení smíšeného odpadu z prostoru podkroví </t>
  </si>
  <si>
    <t>726558984</t>
  </si>
  <si>
    <t>28</t>
  </si>
  <si>
    <t>952901114</t>
  </si>
  <si>
    <t>Vyčištění budov bytové a občanské výstavby při výšce podlaží přes 4 m</t>
  </si>
  <si>
    <t>756496289</t>
  </si>
  <si>
    <t>(40,14+4,11+159,70+24,97+39,07+3,81+3,46+1,19+2,56+7,65+1,23+8,47+40,63+23,94+32,74+9,43+8,17)</t>
  </si>
  <si>
    <t>"ostatní plochy" 200,00</t>
  </si>
  <si>
    <t>29</t>
  </si>
  <si>
    <t>95398</t>
  </si>
  <si>
    <t>Prvky požární ochrany - přenosný hasící přístroj s hasící schopností 21A  - bližší specifikace viz PBř</t>
  </si>
  <si>
    <t>959421888</t>
  </si>
  <si>
    <t>30</t>
  </si>
  <si>
    <t>95399</t>
  </si>
  <si>
    <t>Prvky požární ochrany - požární ucpávky, označení únikových cest a hlavních uzávěrů, apod., kompletní dodávka - bližší specifikace viz PBř</t>
  </si>
  <si>
    <t>-594781117</t>
  </si>
  <si>
    <t>31</t>
  </si>
  <si>
    <t>962032641</t>
  </si>
  <si>
    <t>Bourání zdiva komínového z cihel z cihel pálených, šamotových nebo vápenopískových na MC</t>
  </si>
  <si>
    <t>1102409168</t>
  </si>
  <si>
    <t>0,80*0,80*6,00</t>
  </si>
  <si>
    <t>32</t>
  </si>
  <si>
    <t>964061131</t>
  </si>
  <si>
    <t>Uvolnění zhlaví trámů ze zdiva kamenného průřezu zhlaví do 0,05 m2</t>
  </si>
  <si>
    <t>1034437324</t>
  </si>
  <si>
    <t>"odstraňované IPE 200" 4*2</t>
  </si>
  <si>
    <t>33</t>
  </si>
  <si>
    <t>964072331</t>
  </si>
  <si>
    <t>Vybourání válcovaných nosníků ze zdiva smíšeného dl do 6 m hmotnosti do 35 kg/m</t>
  </si>
  <si>
    <t>-593515918</t>
  </si>
  <si>
    <t>(12,00+12,00+5,50+5,50)*22,40</t>
  </si>
  <si>
    <t>784*0,001 'Přepočtené koeficientem množství</t>
  </si>
  <si>
    <t>34</t>
  </si>
  <si>
    <t>968072455</t>
  </si>
  <si>
    <t>Vybourání kovových dveřních zárubní pl do 2 m2</t>
  </si>
  <si>
    <t>-187627914</t>
  </si>
  <si>
    <t>"bouraná SDK příčka" 1</t>
  </si>
  <si>
    <t>35</t>
  </si>
  <si>
    <t>973022361</t>
  </si>
  <si>
    <t>Vysekání kapes ve zdivu z kamene pl do 0,16 m2 hl do 450 mm</t>
  </si>
  <si>
    <t>1222084285</t>
  </si>
  <si>
    <t>36</t>
  </si>
  <si>
    <t>973022461</t>
  </si>
  <si>
    <t>Vysekání kapes ve zdivu z kamene pl do 0,25 m2 hl do 450 mm</t>
  </si>
  <si>
    <t>-1095648838</t>
  </si>
  <si>
    <t>37</t>
  </si>
  <si>
    <t>978013191</t>
  </si>
  <si>
    <t>Otlučení (osekání) vnitřní vápenné nebo vápenocementové omítky stěn v rozsahu přes 50 do 100 %</t>
  </si>
  <si>
    <t>-308656142</t>
  </si>
  <si>
    <t>997</t>
  </si>
  <si>
    <t>Přesun sutě</t>
  </si>
  <si>
    <t>38</t>
  </si>
  <si>
    <t>997013153</t>
  </si>
  <si>
    <t>Vnitrostaveništní doprava suti a vybouraných hmot pro budovy v přes 9 do 12 m s omezením mechanizace</t>
  </si>
  <si>
    <t>1801685971</t>
  </si>
  <si>
    <t>80,223</t>
  </si>
  <si>
    <t>"dřevěné parkety a dveřní křídla" 2,90</t>
  </si>
  <si>
    <t>"smíšený odpad" 0,50</t>
  </si>
  <si>
    <t>39</t>
  </si>
  <si>
    <t>997013511</t>
  </si>
  <si>
    <t>Odvoz suti a vybouraných hmot z meziskládky na skládku do 1 km s naložením a se složením</t>
  </si>
  <si>
    <t>494890990</t>
  </si>
  <si>
    <t>40</t>
  </si>
  <si>
    <t>997013509</t>
  </si>
  <si>
    <t>Příplatek k odvozu suti a vybouraných hmot na skládku ZKD 1 km přes 1 km</t>
  </si>
  <si>
    <t>1051435967</t>
  </si>
  <si>
    <t>83,623</t>
  </si>
  <si>
    <t>83,623*20 'Přepočtené koeficientem množství</t>
  </si>
  <si>
    <t>41</t>
  </si>
  <si>
    <t>997013812</t>
  </si>
  <si>
    <t>Poplatek za uložení na skládce (skládkovné) stavebního odpadu na bázi sádry kód odpadu 17 08 02</t>
  </si>
  <si>
    <t>-738904126</t>
  </si>
  <si>
    <t>"SDK konstrukce" 1,894</t>
  </si>
  <si>
    <t>42</t>
  </si>
  <si>
    <t>997013869</t>
  </si>
  <si>
    <t>Poplatek za uložení stavebního odpadu na recyklační skládce (skládkovné) ze směsí betonu, cihel a keramických výrobků kód odpadu 17 01 07</t>
  </si>
  <si>
    <t>-516546963</t>
  </si>
  <si>
    <t>80,223-1,894</t>
  </si>
  <si>
    <t>43</t>
  </si>
  <si>
    <t>997013871</t>
  </si>
  <si>
    <t>Poplatek za uložení stavebního odpadu na recyklační skládce (skládkovné) směsného stavebního a demoličního kód odpadu 17 09 04</t>
  </si>
  <si>
    <t>368800089</t>
  </si>
  <si>
    <t>998</t>
  </si>
  <si>
    <t>Přesun hmot</t>
  </si>
  <si>
    <t>44</t>
  </si>
  <si>
    <t>998017002</t>
  </si>
  <si>
    <t>Přesun hmot s omezením mechanizace pro budovy v přes 6 do 12 m</t>
  </si>
  <si>
    <t>1914823089</t>
  </si>
  <si>
    <t>PSV</t>
  </si>
  <si>
    <t>Práce a dodávky PSV</t>
  </si>
  <si>
    <t>713</t>
  </si>
  <si>
    <t>Izolace tepelné</t>
  </si>
  <si>
    <t>45</t>
  </si>
  <si>
    <t>713151111</t>
  </si>
  <si>
    <t>Montáž izolace tepelné střech šikmých kladené volně mezi krokve rohoží, pásů, desek</t>
  </si>
  <si>
    <t>-773177348</t>
  </si>
  <si>
    <t>"3 vrstvy"</t>
  </si>
  <si>
    <t>(19,50*9,15)/2</t>
  </si>
  <si>
    <t>11,40*((24,20+8,20)/2)</t>
  </si>
  <si>
    <t>(10,20*7,80)/2</t>
  </si>
  <si>
    <t>1,80*8,00</t>
  </si>
  <si>
    <t>13,00*1,80</t>
  </si>
  <si>
    <t>7,20*((8,15+2,70)/2)</t>
  </si>
  <si>
    <t>6,00*((12,40+5,70)/2)</t>
  </si>
  <si>
    <t>2,50*(2,30+5,00)</t>
  </si>
  <si>
    <t>10,70*((13,95+31,80)/2)</t>
  </si>
  <si>
    <t>(9,60*7,50)/2</t>
  </si>
  <si>
    <t>(3,80*((12,55+5,20)/2))*2</t>
  </si>
  <si>
    <t>1,50*5,00*2</t>
  </si>
  <si>
    <t>(3,90*5,20)/2</t>
  </si>
  <si>
    <t>20,00</t>
  </si>
  <si>
    <t>856,436*3 'Přepočtené koeficientem množství</t>
  </si>
  <si>
    <t>46</t>
  </si>
  <si>
    <t>M</t>
  </si>
  <si>
    <t>63148157</t>
  </si>
  <si>
    <t>deska tepelně izolační minerální univerzální λ=0,035 tl 160mm</t>
  </si>
  <si>
    <t>-1890747644</t>
  </si>
  <si>
    <t>856,436</t>
  </si>
  <si>
    <t>856,436*2,04 'Přepočtené koeficientem množství</t>
  </si>
  <si>
    <t>47</t>
  </si>
  <si>
    <t>63148152</t>
  </si>
  <si>
    <t>deska tepelně izolační minerální univerzální λ=0,035 tl 60mm</t>
  </si>
  <si>
    <t>-712633028</t>
  </si>
  <si>
    <t>856,436*1,02 'Přepočtené koeficientem množství</t>
  </si>
  <si>
    <t>48</t>
  </si>
  <si>
    <t>713151141</t>
  </si>
  <si>
    <t>Montáž izolace tepelné střech šikmých parotěsné reflexní tl do 5 mm</t>
  </si>
  <si>
    <t>-1465808979</t>
  </si>
  <si>
    <t>49</t>
  </si>
  <si>
    <t>28329028</t>
  </si>
  <si>
    <t>fólie PE vyztužená Al vrstvou pro parotěsnou vrstvu 150g/m2 s integrovanou lepící páskou</t>
  </si>
  <si>
    <t>-281663527</t>
  </si>
  <si>
    <t>839,5*1,15 'Přepočtené koeficientem množství</t>
  </si>
  <si>
    <t>50</t>
  </si>
  <si>
    <t>998713102</t>
  </si>
  <si>
    <t>Přesun hmot tonážní pro izolace tepelné v objektech v přes 6 do 12 m</t>
  </si>
  <si>
    <t>520281492</t>
  </si>
  <si>
    <t>51</t>
  </si>
  <si>
    <t>998713181</t>
  </si>
  <si>
    <t>Příplatek k přesunu hmot tonážní 713 prováděný bez použití mechanizace</t>
  </si>
  <si>
    <t>1319889521</t>
  </si>
  <si>
    <t>762</t>
  </si>
  <si>
    <t>Konstrukce tesařské</t>
  </si>
  <si>
    <t>52</t>
  </si>
  <si>
    <t>762083111</t>
  </si>
  <si>
    <t>Impregnace řeziva proti dřevokaznému hmyzu a houbám máčením třída ohrožení 1 a 2</t>
  </si>
  <si>
    <t>-715311155</t>
  </si>
  <si>
    <t>"prkna na bednění" 23,289</t>
  </si>
  <si>
    <t>53</t>
  </si>
  <si>
    <t>762331933</t>
  </si>
  <si>
    <t>Vyřezání části střešní vazby průřezové pl řeziva přes 224 do 288 cm2 dl přes 5 do 8 m</t>
  </si>
  <si>
    <t>m</t>
  </si>
  <si>
    <t>191153172</t>
  </si>
  <si>
    <t>54</t>
  </si>
  <si>
    <t>762332923</t>
  </si>
  <si>
    <t>Doplnění části střešní vazby hranoly průřezové pl přes 224 do 288 cm2 včetně materiálu</t>
  </si>
  <si>
    <t>646915607</t>
  </si>
  <si>
    <t>55</t>
  </si>
  <si>
    <t>762341210</t>
  </si>
  <si>
    <t>Montáž bednění střech rovných a šikmých sklonu do 60° z hrubých prken na sraz tl do 32 mm</t>
  </si>
  <si>
    <t>-1369163660</t>
  </si>
  <si>
    <t>866,436</t>
  </si>
  <si>
    <t>56</t>
  </si>
  <si>
    <t>60515111</t>
  </si>
  <si>
    <t>řezivo jehličnaté boční prkno 20-30mm</t>
  </si>
  <si>
    <t>454140843</t>
  </si>
  <si>
    <t>866,436*0,024</t>
  </si>
  <si>
    <t>20,794*1,12 'Přepočtené koeficientem množství</t>
  </si>
  <si>
    <t>57</t>
  </si>
  <si>
    <t>762342214</t>
  </si>
  <si>
    <t>Montáž laťování na střechách jednoduchých sklonu do 60° osové vzdálenosti přes 150 do 360 mm</t>
  </si>
  <si>
    <t>-1568680402</t>
  </si>
  <si>
    <t>30,00</t>
  </si>
  <si>
    <t>58</t>
  </si>
  <si>
    <t>762342511</t>
  </si>
  <si>
    <t>Montáž kontralatí na podklad bez tepelné izolace</t>
  </si>
  <si>
    <t>1211592636</t>
  </si>
  <si>
    <t>59</t>
  </si>
  <si>
    <t>60514114</t>
  </si>
  <si>
    <t>řezivo jehličnaté lať impregnovaná dl 4 m</t>
  </si>
  <si>
    <t>263005143</t>
  </si>
  <si>
    <t>"latě" (866,436*5,50)*0,04*0,06</t>
  </si>
  <si>
    <t>"kontralatě" 1150,00*0,04*0,06</t>
  </si>
  <si>
    <t>14,197*1,12 'Přepočtené koeficientem množství</t>
  </si>
  <si>
    <t>60</t>
  </si>
  <si>
    <t>762395000</t>
  </si>
  <si>
    <t>Spojovací prostředky krovů, bednění, laťování, nadstřešních konstrukcí</t>
  </si>
  <si>
    <t>-78667995</t>
  </si>
  <si>
    <t>61</t>
  </si>
  <si>
    <t>762421024</t>
  </si>
  <si>
    <t>Obložení stropu z desek OSB tl 18 mm nebroušených na pero a drážku šroubovaných</t>
  </si>
  <si>
    <t>469865175</t>
  </si>
  <si>
    <t>62</t>
  </si>
  <si>
    <t>7624210</t>
  </si>
  <si>
    <t>Příplatek k obložení stropu z desek OSB tl 18 mm za prolepení spojů parotěsnou páskou</t>
  </si>
  <si>
    <t>-398142759</t>
  </si>
  <si>
    <t>63</t>
  </si>
  <si>
    <t>762429001</t>
  </si>
  <si>
    <t>Montáž obložení stropu podkladový rošt</t>
  </si>
  <si>
    <t>1930486167</t>
  </si>
  <si>
    <t>64</t>
  </si>
  <si>
    <t>-115435304</t>
  </si>
  <si>
    <t>1150,00*0,03*0,05</t>
  </si>
  <si>
    <t>1,725*1,12 'Přepočtené koeficientem množství</t>
  </si>
  <si>
    <t>65</t>
  </si>
  <si>
    <t>7623321</t>
  </si>
  <si>
    <t>Kompletní dodávka a montáž dřevěných příložek z desek OSB o velikosti 380x100 mm kotvené z boku krokví včetně spojovacího materiálu</t>
  </si>
  <si>
    <t>-1392215616</t>
  </si>
  <si>
    <t>66</t>
  </si>
  <si>
    <t>762495000</t>
  </si>
  <si>
    <t>Spojovací prostředky pro montáž olištování, obložení stropů, střešních podhledů a stěn</t>
  </si>
  <si>
    <t>-2055494704</t>
  </si>
  <si>
    <t>67</t>
  </si>
  <si>
    <t>998762102</t>
  </si>
  <si>
    <t>Přesun hmot tonážní pro kce tesařské v objektech v přes 6 do 12 m</t>
  </si>
  <si>
    <t>1792692916</t>
  </si>
  <si>
    <t>68</t>
  </si>
  <si>
    <t>998762181</t>
  </si>
  <si>
    <t>Příplatek k přesunu hmot tonážní 762 prováděný bez použití mechanizace</t>
  </si>
  <si>
    <t>1577898894</t>
  </si>
  <si>
    <t>763</t>
  </si>
  <si>
    <t>Konstrukce suché výstavby</t>
  </si>
  <si>
    <t>69</t>
  </si>
  <si>
    <t>763111417</t>
  </si>
  <si>
    <t>SDK příčka tl 150 mm profil CW+UW 100 desky 2xA 12,5 s izolací EI 60 Rw do 56 dB</t>
  </si>
  <si>
    <t>-1886579935</t>
  </si>
  <si>
    <t>"214 až 217" (((5,50+8,00)*3,25)-(0,90*2,00))+(((3,70*0,60)+((3,70*2,70)/2))*3)</t>
  </si>
  <si>
    <t>"203 a 213" (9,85*5,50)-(0,70*2,00)-(1,20*2,00)+((3,50+2,50)*3,50)-(0,70*2,00)</t>
  </si>
  <si>
    <t>70</t>
  </si>
  <si>
    <t>763111426</t>
  </si>
  <si>
    <t>SDK příčka tl 150 mm profil CW+UW 100 desky 2xDF 12,5 s izolací EI 90 Rw do 59 dB</t>
  </si>
  <si>
    <t>-1169765494</t>
  </si>
  <si>
    <t>(16,40*5,50)-(0,90*2,30)-(4,57*2,30)-(1,60*2,30)</t>
  </si>
  <si>
    <t>(4,60*5,30)-(4,57*2,30)</t>
  </si>
  <si>
    <t>71</t>
  </si>
  <si>
    <t>763111431</t>
  </si>
  <si>
    <t>SDK příčka tl 100 mm profil CW+UW 50 desky 2xH2 12,5 s izolací EI 60 Rw do 51 dB</t>
  </si>
  <si>
    <t>-1359866250</t>
  </si>
  <si>
    <t>"sociální zázemí" ((5,00+5,00+3,20+2,10+2,30)*3,00)-(0,70*2,30*2)-(0,90*2,30)-(0,70*2,00*3)</t>
  </si>
  <si>
    <t>72</t>
  </si>
  <si>
    <t>763111447</t>
  </si>
  <si>
    <t>SDK příčka W 112 tl 150 mm profil CW+UW 100 desky 2x DFH2 12,5 TI 80 mm 15 kg/m3 EI 90 Rw 59 dB</t>
  </si>
  <si>
    <t>1465167707</t>
  </si>
  <si>
    <t>"vnější obvod sociálního zázemí" ((5,00+5,00+5,15)*6,00)-(0,70*2,00*2)</t>
  </si>
  <si>
    <t>73</t>
  </si>
  <si>
    <t>763111720</t>
  </si>
  <si>
    <t>SDK příčka vyztužení pro osazení skříněk, polic atd.</t>
  </si>
  <si>
    <t>-1842268283</t>
  </si>
  <si>
    <t>74</t>
  </si>
  <si>
    <t>763111761</t>
  </si>
  <si>
    <t>Příplatek k SDK příčce s jednoduchou nosnou konstrukcí za zahuštění profilů na vzdálenost 31 mm</t>
  </si>
  <si>
    <t>-160083452</t>
  </si>
  <si>
    <t>75</t>
  </si>
  <si>
    <t>763111771</t>
  </si>
  <si>
    <t>Příplatek k SDK příčce za rovinnost kvality Q3</t>
  </si>
  <si>
    <t>1951030654</t>
  </si>
  <si>
    <t>133,695+87,808+88,10</t>
  </si>
  <si>
    <t>76</t>
  </si>
  <si>
    <t>763111812</t>
  </si>
  <si>
    <t>Demontáž SDK příčky s jednoduchou ocelovou nosnou konstrukcí opláštění dvojité</t>
  </si>
  <si>
    <t>852712619</t>
  </si>
  <si>
    <t>6,72*5,00</t>
  </si>
  <si>
    <t>77</t>
  </si>
  <si>
    <t>763131411</t>
  </si>
  <si>
    <t>SDK podhled desky 1xA 12,5 bez izolace dvouvrstvá spodní kce profil CD+UD</t>
  </si>
  <si>
    <t>521194233</t>
  </si>
  <si>
    <t>"201" 40,14+(1,60*4,00)</t>
  </si>
  <si>
    <t>"204" 24,97</t>
  </si>
  <si>
    <t>"205" 39,07</t>
  </si>
  <si>
    <t>78</t>
  </si>
  <si>
    <t>763131451</t>
  </si>
  <si>
    <t>SDK podhled deska 1xH2 12,5 bez izolace dvouvrstvá spodní kce profil CD+UD</t>
  </si>
  <si>
    <t>-1011801562</t>
  </si>
  <si>
    <t>"sociální zázemí" 3,58+2,89+0,98+1,96+5,87+0,98</t>
  </si>
  <si>
    <t>79</t>
  </si>
  <si>
    <t>763131766</t>
  </si>
  <si>
    <t>Příplatek k SDK podhledu za výšku zavěšení přes 1,0 do 1,5 m</t>
  </si>
  <si>
    <t>-1835909960</t>
  </si>
  <si>
    <t>110,58+16,26</t>
  </si>
  <si>
    <t>80</t>
  </si>
  <si>
    <t>763131771</t>
  </si>
  <si>
    <t>Příplatek k SDK podhledu za rovinnost kvality Q3</t>
  </si>
  <si>
    <t>-170050813</t>
  </si>
  <si>
    <t>81</t>
  </si>
  <si>
    <t>763161520</t>
  </si>
  <si>
    <t>SDK podkroví deska 1xDF 15 bez TI dvouvrstvá spodní kce profil CD+UD na krokvových nástavcích</t>
  </si>
  <si>
    <t>-1800973129</t>
  </si>
  <si>
    <t>(3,50+12,50+2,50+3,35+2,00+5,00+3,60+21,00+3,60+5,20)*4,00</t>
  </si>
  <si>
    <t>"nad schodištěm" 50,00</t>
  </si>
  <si>
    <t>82</t>
  </si>
  <si>
    <t>76313177</t>
  </si>
  <si>
    <t>Příplatek k SDK podkroví za rovinnost kvality Q3</t>
  </si>
  <si>
    <t>1281662730</t>
  </si>
  <si>
    <t>83</t>
  </si>
  <si>
    <t>763164737</t>
  </si>
  <si>
    <t>SDK obklad kcí uzavřeného tvaru š do 1,6 m desky 2xDF 12,5</t>
  </si>
  <si>
    <t>-1323035561</t>
  </si>
  <si>
    <t>"sloupy" 6,00*8</t>
  </si>
  <si>
    <t>200,00</t>
  </si>
  <si>
    <t>84</t>
  </si>
  <si>
    <t>763183111</t>
  </si>
  <si>
    <t>Montáž pouzdra posuvných dveří s jednou kapsou pro jedno křídlo š do 800 mm do SDK příčky</t>
  </si>
  <si>
    <t>1217381533</t>
  </si>
  <si>
    <t>"pozice D10" 1</t>
  </si>
  <si>
    <t>85</t>
  </si>
  <si>
    <t>55331611</t>
  </si>
  <si>
    <t>pouzdro stavební posuvných dveří jednopouzdrové 700mm standardní rozměr</t>
  </si>
  <si>
    <t>1901713374</t>
  </si>
  <si>
    <t>86</t>
  </si>
  <si>
    <t>7637111</t>
  </si>
  <si>
    <t>Dodávka a montáž skladby stěny V1 (CW50 + CW100 včetně teplených izolací, SDK deska tl. 15 mm), bližší specifikace viz PD</t>
  </si>
  <si>
    <t>-1681239766</t>
  </si>
  <si>
    <t>"V1" 39,10</t>
  </si>
  <si>
    <t>87</t>
  </si>
  <si>
    <t>7637112</t>
  </si>
  <si>
    <t>Dodávka a montáž skladby stěny V2 (dřevěný sloupek 60/120 mm včetně teplené izolace, OSB 18 mm, latě 60/40 mm, parotěsná fólie, černý filc), bližší specifikace viz PD</t>
  </si>
  <si>
    <t>-1787254246</t>
  </si>
  <si>
    <t>"V2" 11,40</t>
  </si>
  <si>
    <t>88</t>
  </si>
  <si>
    <t>7637113</t>
  </si>
  <si>
    <t>Dodávka a montáž skladby stěny V3 (modřínová prkna tl. 20 mm, latě 60/40 mm, pojistná fólie, sendvičové panely tl. 184 mm, latě 60/40 mm, parotěsná fólie, vláknocementové desky), bližší specifikace viz PD</t>
  </si>
  <si>
    <t>-1705486252</t>
  </si>
  <si>
    <t>"V3" 8,30</t>
  </si>
  <si>
    <t>89</t>
  </si>
  <si>
    <t>7637114</t>
  </si>
  <si>
    <t>Dodávka a montáž skladby stěny V4 (vláknocementové desky, SDK deska DF 12,5 mm, dvojitý rošt c CW 100 mm  včetně telené izolace 2x 100 mm, SDK deska DF 12,5 mm, vláknocementové desky), bližší specifikace viz PD</t>
  </si>
  <si>
    <t>458796083</t>
  </si>
  <si>
    <t>"V4" 28,10</t>
  </si>
  <si>
    <t>90</t>
  </si>
  <si>
    <t>7637115</t>
  </si>
  <si>
    <t>Dodávka a montáž skladby stěny V5 (vláknocementové desky, SDK deska DF 12,5 mm, rošt c CW 150 mm  včetně telené izolace 150 mm, SDK deska DF 12,5 mm, vláknocementové desky), bližší specifikace viz PD</t>
  </si>
  <si>
    <t>-286263614</t>
  </si>
  <si>
    <t>"V5" 1,80</t>
  </si>
  <si>
    <t>91</t>
  </si>
  <si>
    <t>7637116</t>
  </si>
  <si>
    <t>Dodávka a montáž skladby stěny V6 (třmeny, CD profil, tepelná izolace tl. 40 mm, vláknocementové desky), bližší specifikace viz PD</t>
  </si>
  <si>
    <t>1821460544</t>
  </si>
  <si>
    <t>"V6" 24,60</t>
  </si>
  <si>
    <t>92</t>
  </si>
  <si>
    <t>7637117</t>
  </si>
  <si>
    <t>Dodávka a montáž skladby stěny V7 (vláknocementová deska,2x CW profil 100 mm, tepelná izolace tl. 200 mm, vláknocementové deska), bližší specifikace viz PD</t>
  </si>
  <si>
    <t>-819973995</t>
  </si>
  <si>
    <t>"V7" 7,80</t>
  </si>
  <si>
    <t>93</t>
  </si>
  <si>
    <t>7637118</t>
  </si>
  <si>
    <t>Dodávka a montáž skladby stěny V8 (modřínová prkna tl. 20 mm, latě 60/40 mm, pojistná fólie, sendvičové panely tl. 184 mm, latě 60/40 mm, parotěsná fólie, SDK deska tl. 15 mm), bližší specifikace viz PD</t>
  </si>
  <si>
    <t>-397921864</t>
  </si>
  <si>
    <t>"V8" 14,00</t>
  </si>
  <si>
    <t>94</t>
  </si>
  <si>
    <t>998763101</t>
  </si>
  <si>
    <t>Přesun hmot tonážní pro dřevostavby v objektech v přes 6 do 12 m</t>
  </si>
  <si>
    <t>-714958313</t>
  </si>
  <si>
    <t>95</t>
  </si>
  <si>
    <t>998763181</t>
  </si>
  <si>
    <t>Příplatek k přesunu hmot tonážní pro 763 dřevostavby prováděný bez použití mechanizace</t>
  </si>
  <si>
    <t>-1064012373</t>
  </si>
  <si>
    <t>764</t>
  </si>
  <si>
    <t>Konstrukce klempířské</t>
  </si>
  <si>
    <t>96</t>
  </si>
  <si>
    <t>76400181</t>
  </si>
  <si>
    <t>Kompletní demontáž stávajících klempířských prvků do suti</t>
  </si>
  <si>
    <t>609378530</t>
  </si>
  <si>
    <t>97</t>
  </si>
  <si>
    <t>7640314</t>
  </si>
  <si>
    <t>Mřížka proti hmyzu z hliníkového plechu rš 100 mm, odstín antracit</t>
  </si>
  <si>
    <t>-843130709</t>
  </si>
  <si>
    <t>"pozice K12" 132,50</t>
  </si>
  <si>
    <t>98</t>
  </si>
  <si>
    <t>764231414</t>
  </si>
  <si>
    <t>Oplechování nevětraného hřebene z Cu plechu s hřebenovým plechem rš 330 mm</t>
  </si>
  <si>
    <t>-2005338562</t>
  </si>
  <si>
    <t>"pozice K16" 4,20</t>
  </si>
  <si>
    <t>99</t>
  </si>
  <si>
    <t>76423243</t>
  </si>
  <si>
    <t>Oplechování rovné okapové hrany z Cu plechu rš 770 mm</t>
  </si>
  <si>
    <t>2050411845</t>
  </si>
  <si>
    <t>"pozice K9" 120,00</t>
  </si>
  <si>
    <t>100</t>
  </si>
  <si>
    <t>764232433</t>
  </si>
  <si>
    <t>Oplechování rovné okapové hrany z Cu plechu rš 250 mm</t>
  </si>
  <si>
    <t>-1065752059</t>
  </si>
  <si>
    <t>"pozice K11" 12,50</t>
  </si>
  <si>
    <t>101</t>
  </si>
  <si>
    <t>764232434</t>
  </si>
  <si>
    <t>Oplechování rovné okapové hrany z Cu plechu rš 330 mm</t>
  </si>
  <si>
    <t>-2139264543</t>
  </si>
  <si>
    <t>"pozice K10" 12,50</t>
  </si>
  <si>
    <t>102</t>
  </si>
  <si>
    <t>76423644</t>
  </si>
  <si>
    <t>Oplechování pod parapetem celoplošně lepené z Cu plechu rš 275 mm</t>
  </si>
  <si>
    <t>-400585898</t>
  </si>
  <si>
    <t>"pozice K13" 6,00</t>
  </si>
  <si>
    <t>103</t>
  </si>
  <si>
    <t>764334412</t>
  </si>
  <si>
    <t>Lemování prostupů střech s krytinou skládanou nebo plechovou bez lišty z Cu plechu</t>
  </si>
  <si>
    <t>1457396493</t>
  </si>
  <si>
    <t>"pozice K14" 1,50*3</t>
  </si>
  <si>
    <t>"pozice K15" 6,50*2</t>
  </si>
  <si>
    <t>104</t>
  </si>
  <si>
    <t>764531404</t>
  </si>
  <si>
    <t>Žlab podokapní půlkruhový z Cu plechu rš 330 mm</t>
  </si>
  <si>
    <t>-1726458452</t>
  </si>
  <si>
    <t>"pozice K2, K3" 5,80</t>
  </si>
  <si>
    <t>105</t>
  </si>
  <si>
    <t>764531445</t>
  </si>
  <si>
    <t>Kotlík oválný (trychtýřový) pro podokapní žlaby z Cu plechu 300/120 mm</t>
  </si>
  <si>
    <t>2138006299</t>
  </si>
  <si>
    <t xml:space="preserve">"pozice K4" 7 </t>
  </si>
  <si>
    <t>106</t>
  </si>
  <si>
    <t>764533409</t>
  </si>
  <si>
    <t>Žlaby nadokapní (nástřešní ) oblého tvaru včetně háků, čel a hrdel z Cu plechu rš 800 mm</t>
  </si>
  <si>
    <t>-192965904</t>
  </si>
  <si>
    <t>"pozice K1" 120,00</t>
  </si>
  <si>
    <t>107</t>
  </si>
  <si>
    <t>76453341</t>
  </si>
  <si>
    <t>Žlabový roh nadokapní (nástřešní ) oblého tvaru včetně háků, z Cu plechu rš 800 mm</t>
  </si>
  <si>
    <t>1828835141</t>
  </si>
  <si>
    <t>"pozice K7 a K8" 9+1</t>
  </si>
  <si>
    <t>108</t>
  </si>
  <si>
    <t>764533429</t>
  </si>
  <si>
    <t>Příplatek k cenám nadokapního žlabu za provedení rohu nebo koutu z Cu plechu rš 800 mm</t>
  </si>
  <si>
    <t>890045032</t>
  </si>
  <si>
    <t>109</t>
  </si>
  <si>
    <t>764538423</t>
  </si>
  <si>
    <t>Svody kruhové včetně objímek, kolen, odskoků z Cu plechu průměru 120 mm</t>
  </si>
  <si>
    <t>-1942011728</t>
  </si>
  <si>
    <t>"pozice K5" 22*0,50</t>
  </si>
  <si>
    <t>"pozice K6" 64,00</t>
  </si>
  <si>
    <t>110</t>
  </si>
  <si>
    <t>998764102</t>
  </si>
  <si>
    <t>Přesun hmot tonážní pro konstrukce klempířské v objektech v přes 6 do 12 m</t>
  </si>
  <si>
    <t>2041733454</t>
  </si>
  <si>
    <t>111</t>
  </si>
  <si>
    <t>998764181</t>
  </si>
  <si>
    <t>Příplatek k přesunu hmot tonážní 764 prováděný bez použití mechanizace</t>
  </si>
  <si>
    <t>-1041605603</t>
  </si>
  <si>
    <t>765</t>
  </si>
  <si>
    <t>Krytina skládaná</t>
  </si>
  <si>
    <t>112</t>
  </si>
  <si>
    <t>765111017</t>
  </si>
  <si>
    <t>Montáž krytiny keramické drážkové sklonu do 30° na sucho přes 13 do 14 ks/m2</t>
  </si>
  <si>
    <t>-170245204</t>
  </si>
  <si>
    <t>113</t>
  </si>
  <si>
    <t>WNR.327512100000</t>
  </si>
  <si>
    <t>keramická taška 14 ks/m2 režná - barva červená (typ dle stávajících tašek)</t>
  </si>
  <si>
    <t>1077055947</t>
  </si>
  <si>
    <t>Poznámka k položce:_x000D_
Renoton 14 / Brněnka 14</t>
  </si>
  <si>
    <t>114</t>
  </si>
  <si>
    <t>765111803</t>
  </si>
  <si>
    <t>Demontáž krytiny keramické drážkové sklonu do 30° na sucho k dalšímu použití</t>
  </si>
  <si>
    <t>-1328350602</t>
  </si>
  <si>
    <t>115</t>
  </si>
  <si>
    <t>765111869</t>
  </si>
  <si>
    <t>Demontáž krytiny keramické hřebenů a nároží sklonu do 30° s tvrdou maltou do suti</t>
  </si>
  <si>
    <t>1391772557</t>
  </si>
  <si>
    <t>"hřeben" 1,60+14,00+8,20</t>
  </si>
  <si>
    <t>"nároží" 16,20+16,20+16,20+14,50+14,50+5,60+5,60</t>
  </si>
  <si>
    <t>5,00</t>
  </si>
  <si>
    <t>116</t>
  </si>
  <si>
    <t>765113211.WNR</t>
  </si>
  <si>
    <t>Krytina keramická drážková nárožní hrana z hřebenáčů režný na sucho s větracím pásem kovovým</t>
  </si>
  <si>
    <t>1366856289</t>
  </si>
  <si>
    <t>117</t>
  </si>
  <si>
    <t>765115012</t>
  </si>
  <si>
    <t>Montáž keramické speciální tašky (větrací, protisněhové, prostupové) drážkové maloformátové (přes 12 ks/m2) na sucho</t>
  </si>
  <si>
    <t>-184922028</t>
  </si>
  <si>
    <t>3+80+1</t>
  </si>
  <si>
    <t>118</t>
  </si>
  <si>
    <t>5966051</t>
  </si>
  <si>
    <t>taška ražená drážková režná maloformátová (přes 12 ks/m2) prostupová s odvětráním</t>
  </si>
  <si>
    <t>594917308</t>
  </si>
  <si>
    <t>2,9126213592233*1,03 'Přepočtené koeficientem množství</t>
  </si>
  <si>
    <t>119</t>
  </si>
  <si>
    <t>59660522</t>
  </si>
  <si>
    <t>taška ražená drážková režná maloformátová (přes 12 ks/m2) větrací</t>
  </si>
  <si>
    <t>-82818818</t>
  </si>
  <si>
    <t>59660523</t>
  </si>
  <si>
    <t>taška ražená drážková režná maloformátová (přes 12 ks/m2) prostupová s anténním nástavcem</t>
  </si>
  <si>
    <t>1517427289</t>
  </si>
  <si>
    <t>121</t>
  </si>
  <si>
    <t>765191023</t>
  </si>
  <si>
    <t>Montáž pojistné hydroizolační nebo parotěsné kladené ve sklonu přes 20° s lepenými spoji na bednění</t>
  </si>
  <si>
    <t>1256822027</t>
  </si>
  <si>
    <t>122</t>
  </si>
  <si>
    <t>28329036</t>
  </si>
  <si>
    <t>fólie kontaktní difuzně propustná pro doplňkovou hydroizolační vrstvu, třívrstvá mikroporézní PP 150g/m2 s integrovanou samolepící páskou</t>
  </si>
  <si>
    <t>-1242270753</t>
  </si>
  <si>
    <t>866,436*1,15 'Přepočtené koeficientem množství</t>
  </si>
  <si>
    <t>123</t>
  </si>
  <si>
    <t>998765102</t>
  </si>
  <si>
    <t>Přesun hmot tonážní pro krytiny skládané v objektech v přes 6 do 12 m</t>
  </si>
  <si>
    <t>-1440198815</t>
  </si>
  <si>
    <t>124</t>
  </si>
  <si>
    <t>998765181</t>
  </si>
  <si>
    <t>Příplatek k přesunu hmot tonážní 765 prováděný bez použití mechanizace</t>
  </si>
  <si>
    <t>-1276167870</t>
  </si>
  <si>
    <t>766</t>
  </si>
  <si>
    <t>Konstrukce truhlářské</t>
  </si>
  <si>
    <t>125</t>
  </si>
  <si>
    <t>766422341</t>
  </si>
  <si>
    <t>Montáž obložení podhledů jednoduchých panely aglomerovanými do 0,60 m2</t>
  </si>
  <si>
    <t>-2140218353</t>
  </si>
  <si>
    <t>"skladba S4" 13,20</t>
  </si>
  <si>
    <t>126</t>
  </si>
  <si>
    <t>62432072</t>
  </si>
  <si>
    <t>deska vláknocementová tl 8mm</t>
  </si>
  <si>
    <t>1155511532</t>
  </si>
  <si>
    <t>13,2*1,15 'Přepočtené koeficientem množství</t>
  </si>
  <si>
    <t>127</t>
  </si>
  <si>
    <t>766423121</t>
  </si>
  <si>
    <t>Montáž obložení podhledů členitých latěmi modřínovými š přes 40 do 60 mm</t>
  </si>
  <si>
    <t>-1335859616</t>
  </si>
  <si>
    <t>"skladba S2" 184,10</t>
  </si>
  <si>
    <t>128</t>
  </si>
  <si>
    <t>6119116</t>
  </si>
  <si>
    <t>latě obkladové hoblované modřín profil 40x60 mm jakost A/B</t>
  </si>
  <si>
    <t>-249082902</t>
  </si>
  <si>
    <t>184,1*1,12 'Přepočtené koeficientem množství</t>
  </si>
  <si>
    <t>129</t>
  </si>
  <si>
    <t>6119119</t>
  </si>
  <si>
    <t>spojovací prostředky pro obložení z latí</t>
  </si>
  <si>
    <t>-350235223</t>
  </si>
  <si>
    <t>130</t>
  </si>
  <si>
    <t>766427112</t>
  </si>
  <si>
    <t>Montáž podkladového roštu pro obložení podhledů</t>
  </si>
  <si>
    <t>67788549</t>
  </si>
  <si>
    <t>184,10*3,50</t>
  </si>
  <si>
    <t>131</t>
  </si>
  <si>
    <t>61223260</t>
  </si>
  <si>
    <t>hranol konstrukční KVH lepený průřezu 40x60-280mm nepohledový</t>
  </si>
  <si>
    <t>1414731856</t>
  </si>
  <si>
    <t>644,35*0,04*0,06</t>
  </si>
  <si>
    <t>1,546*1,12 'Přepočtené koeficientem množství</t>
  </si>
  <si>
    <t>132</t>
  </si>
  <si>
    <t>7664271</t>
  </si>
  <si>
    <t>Dodávka a montáž podkladního černého filcu tl. 4 mm</t>
  </si>
  <si>
    <t>1508762524</t>
  </si>
  <si>
    <t>184,10*1,12</t>
  </si>
  <si>
    <t>133</t>
  </si>
  <si>
    <t>766621621</t>
  </si>
  <si>
    <t>Montáž dřevěných oken plochy do 1 m2 zdvojených otevíravých do dřevěné konstrukce</t>
  </si>
  <si>
    <t>1854616998</t>
  </si>
  <si>
    <t>"pozice O2" 6</t>
  </si>
  <si>
    <t>134</t>
  </si>
  <si>
    <t>611100</t>
  </si>
  <si>
    <t>okno dřevěné 1křídlové otevíravé/sklopné 750x530 mm, izolační dvojsklo, včetně vnitřního masivního dubového parapetu - pozice O2 - bližší specifikace viz výkres D.1.16</t>
  </si>
  <si>
    <t>959184049</t>
  </si>
  <si>
    <t>135</t>
  </si>
  <si>
    <t>766660172</t>
  </si>
  <si>
    <t>Montáž dveřních křídel otvíravých jednokřídlových š přes 0,8 m do obložkové zárubně</t>
  </si>
  <si>
    <t>-1120669043</t>
  </si>
  <si>
    <t>"pozice D5" 1</t>
  </si>
  <si>
    <t>"pozice D6" 1</t>
  </si>
  <si>
    <t>"pozice D7" 1</t>
  </si>
  <si>
    <t>"pozice D8" 1</t>
  </si>
  <si>
    <t>"pozice D9" 3</t>
  </si>
  <si>
    <t>136</t>
  </si>
  <si>
    <t>6117101</t>
  </si>
  <si>
    <t>dveře interiérové jednokřídlé plné bezfalcové, HPL laminát, barva RAL plné 900x2300 mm, včetně kování - pozice D4, D5 - bližší specifikace viz výkres D.1.16</t>
  </si>
  <si>
    <t>-1003515452</t>
  </si>
  <si>
    <t>137</t>
  </si>
  <si>
    <t>6117102</t>
  </si>
  <si>
    <t>dveře interiérové jednokřídlé plné bezfalcové, HPL laminát, barva RAL plné 700x2300 mm, včetně kování - pozice D6, D7 - bližší specifikace viz výkres D.1.16</t>
  </si>
  <si>
    <t>369988911</t>
  </si>
  <si>
    <t>"pozice D6, D7" 1+1</t>
  </si>
  <si>
    <t>138</t>
  </si>
  <si>
    <t>6117103</t>
  </si>
  <si>
    <t>dveře interiérové jednokřídlé plné bezfalcové, HPL laminát, barva RAL plné 700x1970 mm, včetně kování - pozice D8, D9 - bližší specifikace viz výkres D.1.16</t>
  </si>
  <si>
    <t>-1324283987</t>
  </si>
  <si>
    <t>"pozice D8, D9" 1+3</t>
  </si>
  <si>
    <t>139</t>
  </si>
  <si>
    <t>766660174</t>
  </si>
  <si>
    <t>Montáž dveřních křídel otvíravých dvoukřídlových š přes 1,45 m do obložkové zárubně</t>
  </si>
  <si>
    <t>1660251148</t>
  </si>
  <si>
    <t>"D4" 1</t>
  </si>
  <si>
    <t>140</t>
  </si>
  <si>
    <t>6117104</t>
  </si>
  <si>
    <t>dveře interiérové dvoukřídlé plné bezfalcové, HPL laminát, barva RAL plné 1800x1970 mm, včetně kování - pozice D4 - bližší specifikace viz výkres D.1.16</t>
  </si>
  <si>
    <t>591842448</t>
  </si>
  <si>
    <t>"pozice D4" 1</t>
  </si>
  <si>
    <t>141</t>
  </si>
  <si>
    <t>766660182</t>
  </si>
  <si>
    <t>Montáž dveřních křídel otvíravých jednokřídlových š přes 0,8 m požárních do obložkové zárubně</t>
  </si>
  <si>
    <t>776864836</t>
  </si>
  <si>
    <t>"pozice D2" 1</t>
  </si>
  <si>
    <t>"pozice D3" 3</t>
  </si>
  <si>
    <t>"pozice D11" 2</t>
  </si>
  <si>
    <t>142</t>
  </si>
  <si>
    <t>6116102</t>
  </si>
  <si>
    <t>dveře jednokřídlé dřevěné protipožární EI (EW) 30 D3 - C, bezfalcové, povrch HPL, barva RAL plné 900x2300 mm, včetně samozavírače a kování - pozice D2 - bližší specifikace viz výkres D.1.16</t>
  </si>
  <si>
    <t>1005558042</t>
  </si>
  <si>
    <t>143</t>
  </si>
  <si>
    <t>6116103</t>
  </si>
  <si>
    <t>dveře jednokřídlé dřevěné protipožární EI (EW) 30 D3 - C, bezfalcové, povrch HPL, barva RAL plné 900x1970 mm, včetně samozavírače a kování - pozice D3 - bližší specifikace viz výkres D.1.16</t>
  </si>
  <si>
    <t>-166589143</t>
  </si>
  <si>
    <t>144</t>
  </si>
  <si>
    <t>6116104</t>
  </si>
  <si>
    <t>dveře jednokřídlé dřevěné protipožární EI (EW) 30 D3 - C, bezfalcové, povrch HPL, barva RAL plné 700x1970 mm, včetně samozavírače a kování - pozice D11 - bližší specifikace viz výkres D.1.16</t>
  </si>
  <si>
    <t>1349180114</t>
  </si>
  <si>
    <t>145</t>
  </si>
  <si>
    <t>766660311</t>
  </si>
  <si>
    <t>Montáž posuvných dveří jednokřídlových průchozí š do 800 mm do pouzdra s jednou kapsou</t>
  </si>
  <si>
    <t>1210448971</t>
  </si>
  <si>
    <t>146</t>
  </si>
  <si>
    <t>6117105</t>
  </si>
  <si>
    <t>dveře interiérové jednokřídlé posuvné do pouzdra plné bezfalcové, HPL laminát, barva RAL plné 1800x1970 mm, včetně kování - pozice D10 - bližší specifikace viz výkres D.1.16</t>
  </si>
  <si>
    <t>-1021700165</t>
  </si>
  <si>
    <t>147</t>
  </si>
  <si>
    <t>766671021</t>
  </si>
  <si>
    <t>Montáž střešního okna do krytiny tvarované 55 x 78 cm</t>
  </si>
  <si>
    <t>-238525165</t>
  </si>
  <si>
    <t>148</t>
  </si>
  <si>
    <t>6112477</t>
  </si>
  <si>
    <t>okno střešní dřevěné kyvné, izolační trojsklo 55x78cm, Uw=1,1W/m2K Cu oplechování - pozice O3 - bližší specifikace viz výkres D.1.16</t>
  </si>
  <si>
    <t>-520407564</t>
  </si>
  <si>
    <t>149</t>
  </si>
  <si>
    <t>61140760</t>
  </si>
  <si>
    <t>lemování střešních oken Cu 55x78cm</t>
  </si>
  <si>
    <t>-762269636</t>
  </si>
  <si>
    <t>150</t>
  </si>
  <si>
    <t>611242</t>
  </si>
  <si>
    <t>dřevěné systémové ostění střešních oken 55x78cm - pozice O3 - bližší specifikace viz výkres D.1.16</t>
  </si>
  <si>
    <t>-564839554</t>
  </si>
  <si>
    <t>151</t>
  </si>
  <si>
    <t>766671025</t>
  </si>
  <si>
    <t>Montáž střešního okna do krytiny tvarované 78 x 140 cm</t>
  </si>
  <si>
    <t>-507578632</t>
  </si>
  <si>
    <t>"pozice O1" 8</t>
  </si>
  <si>
    <t>152</t>
  </si>
  <si>
    <t>61124499</t>
  </si>
  <si>
    <t>okno střešní dřevěné kyvné, izolační trojsklo 78x140cm, Uw=1,1W/m2K Cu oplechování - pozice O1 - bližší specifikace viz výkres D.1.16</t>
  </si>
  <si>
    <t>-71402731</t>
  </si>
  <si>
    <t>153</t>
  </si>
  <si>
    <t>61124164</t>
  </si>
  <si>
    <t>lemování střešních oken 78x140cm - pozice O1 - bližší specifikace viz výkres D.1.16</t>
  </si>
  <si>
    <t>-271316753</t>
  </si>
  <si>
    <t>154</t>
  </si>
  <si>
    <t>611241</t>
  </si>
  <si>
    <t>dřevěné systémové ostění střešních oken 78x140cm - pozice O1 - bližší specifikace viz výkres D.1.16</t>
  </si>
  <si>
    <t>-959544676</t>
  </si>
  <si>
    <t>155</t>
  </si>
  <si>
    <t>7666710</t>
  </si>
  <si>
    <t>Montáž interiérové žaluzie střešního okna 78 x 140 cm</t>
  </si>
  <si>
    <t>1523620160</t>
  </si>
  <si>
    <t>156</t>
  </si>
  <si>
    <t>611400</t>
  </si>
  <si>
    <t>žaluzie vnitřní lamelová elektricky ovládaná střešních oken rozměru do 78x140cm</t>
  </si>
  <si>
    <t>583317822</t>
  </si>
  <si>
    <t>157</t>
  </si>
  <si>
    <t>766682111</t>
  </si>
  <si>
    <t>Montáž zárubní obložkových pro dveře jednokřídlové tl stěny do 170 mm</t>
  </si>
  <si>
    <t>1779013337</t>
  </si>
  <si>
    <t>158</t>
  </si>
  <si>
    <t>6118231</t>
  </si>
  <si>
    <t>zárubeň jednokřídlá obložková s laminátovým povrchem, barva RAL, tl stěny 60-150mm rozměru 600-1100/1970, 2300mm - bližší specifikace viz výkres D.1.16</t>
  </si>
  <si>
    <t>1885303591</t>
  </si>
  <si>
    <t>159</t>
  </si>
  <si>
    <t>6118235</t>
  </si>
  <si>
    <t>zárubeň jednokřídlá obložková pro pusvné dveře s laminátovým povrchem, barva RAL, tl stěny 60-150mm rozměru 600-1100/1970, 2300mm - bližší specifikace viz výkres D.1.16</t>
  </si>
  <si>
    <t>-1104585624</t>
  </si>
  <si>
    <t>160</t>
  </si>
  <si>
    <t>766682121</t>
  </si>
  <si>
    <t>Montáž zárubní obložkových pro dveře dvoukřídlové tl stěny do 170 mm</t>
  </si>
  <si>
    <t>-9791260</t>
  </si>
  <si>
    <t>161</t>
  </si>
  <si>
    <t>6118233</t>
  </si>
  <si>
    <t>zárubeň dvoukřídlá obložková s laminátovým povrchem, barva RAL, tl stěny 60-150mm rozměru 600-1100/1970, 2300mm - bližší specifikace viz výkres D.1.16</t>
  </si>
  <si>
    <t>-115856877</t>
  </si>
  <si>
    <t>162</t>
  </si>
  <si>
    <t>766682211</t>
  </si>
  <si>
    <t>Montáž zárubní obložkových protipožárních pro dveře jednokřídlové tl stěny do 170 mm</t>
  </si>
  <si>
    <t>-274239937</t>
  </si>
  <si>
    <t>163</t>
  </si>
  <si>
    <t>61182318</t>
  </si>
  <si>
    <t>zárubeň jednokřídlá obložková s laminátovým povrchem, barva RAL, s protipožární úpravou tl stěny 60-150mm rozměru 600-1100/1970, 2300mm - bližší specifikace viz výkres D.1.16</t>
  </si>
  <si>
    <t>-1602956236</t>
  </si>
  <si>
    <t>164</t>
  </si>
  <si>
    <t>7666921</t>
  </si>
  <si>
    <t>Dodávka a montáž modřínové pevné žaluzie z prken 18x50 mm pro okno 750x530 mm, včetně povrchové úpravy olejovou lazurou - bližší specifikace viz. výkres D.1.18</t>
  </si>
  <si>
    <t>-842331690</t>
  </si>
  <si>
    <t>165</t>
  </si>
  <si>
    <t>998766102</t>
  </si>
  <si>
    <t>Přesun hmot tonážní pro kce truhlářské v objektech v přes 6 do 12 m</t>
  </si>
  <si>
    <t>-1496571811</t>
  </si>
  <si>
    <t>166</t>
  </si>
  <si>
    <t>998766181</t>
  </si>
  <si>
    <t>Příplatek k přesunu hmot tonážní 766 prováděný bez použití mechanizace</t>
  </si>
  <si>
    <t>1519524102</t>
  </si>
  <si>
    <t>767</t>
  </si>
  <si>
    <t>Konstrukce zámečnické</t>
  </si>
  <si>
    <t>167</t>
  </si>
  <si>
    <t>767640223</t>
  </si>
  <si>
    <t>Montáž dveří ocelových nebo hliníkových vchodových dvoukřídlových s pevným bočním dílem</t>
  </si>
  <si>
    <t>-1509358598</t>
  </si>
  <si>
    <t>168</t>
  </si>
  <si>
    <t>6117321</t>
  </si>
  <si>
    <t>hliníková prosklená stěna 4570x2360 mm s 2křídl. dveřmi 1800x2300 mm, s požární odolností EI 30 DP1 - bližší specifikace viz výkres D.1.11 - pozice D1</t>
  </si>
  <si>
    <t>404281698</t>
  </si>
  <si>
    <t>Poznámka k položce:_x000D_
rám/zárubeň, kování a zámek v ceně</t>
  </si>
  <si>
    <t>169</t>
  </si>
  <si>
    <t>7679951</t>
  </si>
  <si>
    <t>Dodávka a montáž revizního poklopu 715 x 715 x 75 mm s požární odolností včetně povrchové úpravy - pozice Z1 - bližší specifikace viz výkres D.1.16</t>
  </si>
  <si>
    <t>61823696</t>
  </si>
  <si>
    <t>170</t>
  </si>
  <si>
    <t>7679952</t>
  </si>
  <si>
    <t>Dodávka a montáž ocelového zábradlí 4350 x 40 x 1000 mm, včetně povrchové úpravy - pozice Z2 - bližší specifikace viz výkres D.1.16</t>
  </si>
  <si>
    <t>-389332399</t>
  </si>
  <si>
    <t>171</t>
  </si>
  <si>
    <t>7679953</t>
  </si>
  <si>
    <t>Dodávka a montáž nápisu "VÝSTAVNÍ SÁL" z jednotlivě lepených písmen výšky 90 mm - bližší specifikace viz výkres D.1.11.</t>
  </si>
  <si>
    <t>690070761</t>
  </si>
  <si>
    <t>172</t>
  </si>
  <si>
    <t>998767102</t>
  </si>
  <si>
    <t>Přesun hmot tonážní pro zámečnické konstrukce v objektech v přes 6 do 12 m</t>
  </si>
  <si>
    <t>-635024333</t>
  </si>
  <si>
    <t>173</t>
  </si>
  <si>
    <t>998767181</t>
  </si>
  <si>
    <t>Příplatek k přesunu hmot tonážní 767 prováděný bez použití mechanizace</t>
  </si>
  <si>
    <t>-1749316713</t>
  </si>
  <si>
    <t>771</t>
  </si>
  <si>
    <t>Podlahy z dlaždic</t>
  </si>
  <si>
    <t>174</t>
  </si>
  <si>
    <t>771111011</t>
  </si>
  <si>
    <t>Vysátí podkladu před pokládkou dlažby</t>
  </si>
  <si>
    <t>1717833240</t>
  </si>
  <si>
    <t>"plochy" 40,14</t>
  </si>
  <si>
    <t>"sokl" 48,50*0,15</t>
  </si>
  <si>
    <t>175</t>
  </si>
  <si>
    <t>771121011</t>
  </si>
  <si>
    <t>Nátěr penetrační na podlahu</t>
  </si>
  <si>
    <t>713122469</t>
  </si>
  <si>
    <t>47,415*2 'Přepočtené koeficientem množství</t>
  </si>
  <si>
    <t>176</t>
  </si>
  <si>
    <t>771151011</t>
  </si>
  <si>
    <t>Samonivelační stěrka podlah pevnosti 20 MPa tl 3 mm</t>
  </si>
  <si>
    <t>998787758</t>
  </si>
  <si>
    <t>"201" 40,14</t>
  </si>
  <si>
    <t>177</t>
  </si>
  <si>
    <t>771474113</t>
  </si>
  <si>
    <t>Montáž soklů z dlaždic keramických rovných flexibilní lepidlo v přes 90 do 120 mm</t>
  </si>
  <si>
    <t>-2141011250</t>
  </si>
  <si>
    <t>"201" 48,50</t>
  </si>
  <si>
    <t>178</t>
  </si>
  <si>
    <t>771574263</t>
  </si>
  <si>
    <t>Montáž podlah keramických pro mechanické zatížení protiskluzných lepených flexibilním lepidlem přes 9 do 12 ks/m2</t>
  </si>
  <si>
    <t>-473288886</t>
  </si>
  <si>
    <t>179</t>
  </si>
  <si>
    <t>59761409</t>
  </si>
  <si>
    <t>dlažba keramická slinutá protiskluzná do interiéru i exteriéru pro vysoké mechanické namáhání přes 9 do 12ks/m2</t>
  </si>
  <si>
    <t>1589770325</t>
  </si>
  <si>
    <t>"sokl" 48,50*0,10*1,25</t>
  </si>
  <si>
    <t>46,203*1,12 'Přepočtené koeficientem množství</t>
  </si>
  <si>
    <t>180</t>
  </si>
  <si>
    <t>77159111</t>
  </si>
  <si>
    <t>Izolace pod dlažbu nátěrem nebo stěrkou ve dvou vrstvách včetně systémových rohových a koutových pásek</t>
  </si>
  <si>
    <t>-221245989</t>
  </si>
  <si>
    <t xml:space="preserve">"sociální zázemí 206-211" </t>
  </si>
  <si>
    <t>"plocha" 3,81+3,46+1,19+2,56+7,65+1,23</t>
  </si>
  <si>
    <t>"vytažení na stěnu"  30,00*0,50</t>
  </si>
  <si>
    <t>181</t>
  </si>
  <si>
    <t>771592011</t>
  </si>
  <si>
    <t>Čištění vnitřních ploch podlah nebo schodišť po položení dlažby chemickými prostředky</t>
  </si>
  <si>
    <t>-476937098</t>
  </si>
  <si>
    <t>182</t>
  </si>
  <si>
    <t>998771102</t>
  </si>
  <si>
    <t>Přesun hmot tonážní pro podlahy z dlaždic v objektech v přes 6 do 12 m</t>
  </si>
  <si>
    <t>1437675010</t>
  </si>
  <si>
    <t>183</t>
  </si>
  <si>
    <t>998771181</t>
  </si>
  <si>
    <t>Příplatek k přesunu hmot tonážní 771 prováděný bez použití mechanizace</t>
  </si>
  <si>
    <t>1654266167</t>
  </si>
  <si>
    <t>775</t>
  </si>
  <si>
    <t>Podlahy skládané</t>
  </si>
  <si>
    <t>184</t>
  </si>
  <si>
    <t>775111311</t>
  </si>
  <si>
    <t>Vysátí podkladu skládaných podlah</t>
  </si>
  <si>
    <t>-1750545024</t>
  </si>
  <si>
    <t xml:space="preserve">"203" </t>
  </si>
  <si>
    <t>"plocha" 159,70</t>
  </si>
  <si>
    <t>"sokl" 89,20*0,10</t>
  </si>
  <si>
    <t>185</t>
  </si>
  <si>
    <t>775121111</t>
  </si>
  <si>
    <t>Vodou ředitelná penetrace savého podkladu skládaných podlah</t>
  </si>
  <si>
    <t>-360766360</t>
  </si>
  <si>
    <t>168,62*2 'Přepočtené koeficientem množství</t>
  </si>
  <si>
    <t>186</t>
  </si>
  <si>
    <t>775141121</t>
  </si>
  <si>
    <t>Stěrka podlahová nivelační pro vyrovnání podkladu skládaných podlah pevnosti 30 MPa tl do 3 mm</t>
  </si>
  <si>
    <t>-386894478</t>
  </si>
  <si>
    <t>"203" 159,70</t>
  </si>
  <si>
    <t>187</t>
  </si>
  <si>
    <t>775413315</t>
  </si>
  <si>
    <t>Montáž soklíku ze dřeva tvrdého nebo měkkého lepeného</t>
  </si>
  <si>
    <t>-1114645578</t>
  </si>
  <si>
    <t>188</t>
  </si>
  <si>
    <t>6141815</t>
  </si>
  <si>
    <t>lišta soklová dřevěná š 25.0 mm, h 60.0 mm - materiál dub vřetně povrchové úpravy podlahovým lakem</t>
  </si>
  <si>
    <t>1253377973</t>
  </si>
  <si>
    <t>89,2*1,08 'Přepočtené koeficientem množství</t>
  </si>
  <si>
    <t>189</t>
  </si>
  <si>
    <t>775511571</t>
  </si>
  <si>
    <t>Podlahy z vlysů lepených tl do 22 mm š přes 60 do 70 mm dl přes 350 do 400 mm dub I</t>
  </si>
  <si>
    <t>-1063317798</t>
  </si>
  <si>
    <t>190</t>
  </si>
  <si>
    <t>775591311</t>
  </si>
  <si>
    <t>Podlahy dřevěné, základní lak</t>
  </si>
  <si>
    <t>-958015338</t>
  </si>
  <si>
    <t>191</t>
  </si>
  <si>
    <t>775591314</t>
  </si>
  <si>
    <t>Podlahy dřevěné, vrchní lak pro velmi vysokou zátěž</t>
  </si>
  <si>
    <t>692236703</t>
  </si>
  <si>
    <t>192</t>
  </si>
  <si>
    <t>775591316</t>
  </si>
  <si>
    <t>Podlahy dřevěné, mezibroušení mezi vrstvami laku</t>
  </si>
  <si>
    <t>733197031</t>
  </si>
  <si>
    <t>193</t>
  </si>
  <si>
    <t>998775102</t>
  </si>
  <si>
    <t>Přesun hmot tonážní pro podlahy dřevěné v objektech v přes 6 do 12 m</t>
  </si>
  <si>
    <t>-1256048735</t>
  </si>
  <si>
    <t>194</t>
  </si>
  <si>
    <t>998775181</t>
  </si>
  <si>
    <t>Příplatek k přesunu hmot tonážní 775 prováděný bez použití mechanizace</t>
  </si>
  <si>
    <t>527034865</t>
  </si>
  <si>
    <t>776</t>
  </si>
  <si>
    <t>Podlahy povlakové</t>
  </si>
  <si>
    <t>195</t>
  </si>
  <si>
    <t>776111311</t>
  </si>
  <si>
    <t>Vysátí podkladu povlakových podlah</t>
  </si>
  <si>
    <t>-204648652</t>
  </si>
  <si>
    <t xml:space="preserve">"202, 204, 205, 212 až 217" </t>
  </si>
  <si>
    <t>"plocha" 4,11+24,97+39,07+8,47+40,63+23,94+32,74+9,43+8,17</t>
  </si>
  <si>
    <t>"sokl" 178,75*0,10</t>
  </si>
  <si>
    <t>196</t>
  </si>
  <si>
    <t>776121112</t>
  </si>
  <si>
    <t>Vodou ředitelná penetrace savého podkladu povlakových podlah</t>
  </si>
  <si>
    <t>894925300</t>
  </si>
  <si>
    <t>209,405*2 'Přepočtené koeficientem množství</t>
  </si>
  <si>
    <t>197</t>
  </si>
  <si>
    <t>776141122</t>
  </si>
  <si>
    <t>Stěrka podlahová nivelační pro vyrovnání podkladu povlakových podlah pevnosti 30 MPa tl přes 3 do 5 mm</t>
  </si>
  <si>
    <t>-2103514079</t>
  </si>
  <si>
    <t>"202, 204, 205, 212 až 217" 4,11+24,97+39,07+8,47+40,63+23,94+32,74+9,43+8,17</t>
  </si>
  <si>
    <t>198</t>
  </si>
  <si>
    <t>776232111</t>
  </si>
  <si>
    <t>Lepení lamel a čtverců z vinylu 2-složkovým lepidlem</t>
  </si>
  <si>
    <t>780059147</t>
  </si>
  <si>
    <t>199</t>
  </si>
  <si>
    <t>28411141</t>
  </si>
  <si>
    <t>PVC vinyl homogenní protiskluzná se vsypem a výztuž. vrstvou tl 2.00mm nášlapná vrstva 2.00mm, hořlavost Bfl-s1, třída zátěže 34/43, útlum 7dB, bodová zátěž ≤ 0.10mm, protiskluznost R10</t>
  </si>
  <si>
    <t>-287140583</t>
  </si>
  <si>
    <t>191,53*1,11 'Přepočtené koeficientem množství</t>
  </si>
  <si>
    <t>200</t>
  </si>
  <si>
    <t>776421111</t>
  </si>
  <si>
    <t>Montáž obvodových lišt lepením</t>
  </si>
  <si>
    <t>1332890299</t>
  </si>
  <si>
    <t>178,75</t>
  </si>
  <si>
    <t>201</t>
  </si>
  <si>
    <t>283420</t>
  </si>
  <si>
    <t>lišta soklová MDF výšky 60 mm v odstínu vinylové krytiny</t>
  </si>
  <si>
    <t>1088117923</t>
  </si>
  <si>
    <t>178,75*1,05 'Přepočtené koeficientem množství</t>
  </si>
  <si>
    <t>202</t>
  </si>
  <si>
    <t>776421312</t>
  </si>
  <si>
    <t>Montáž přechodových šroubovaných lišt</t>
  </si>
  <si>
    <t>1089744592</t>
  </si>
  <si>
    <t>(8*0,90)+10,00</t>
  </si>
  <si>
    <t>203</t>
  </si>
  <si>
    <t>55343110</t>
  </si>
  <si>
    <t>profil přechodový Al narážecí 30mm stříbro</t>
  </si>
  <si>
    <t>338563710</t>
  </si>
  <si>
    <t>17,2*1,1 'Přepočtené koeficientem množství</t>
  </si>
  <si>
    <t>204</t>
  </si>
  <si>
    <t>776991121</t>
  </si>
  <si>
    <t>Základní čištění nově položených podlahovin vysátím a setřením vlhkým mopem</t>
  </si>
  <si>
    <t>-544049693</t>
  </si>
  <si>
    <t>205</t>
  </si>
  <si>
    <t>998776102</t>
  </si>
  <si>
    <t>Přesun hmot tonážní pro podlahy povlakové v objektech v přes 6 do 12 m</t>
  </si>
  <si>
    <t>-906928029</t>
  </si>
  <si>
    <t>206</t>
  </si>
  <si>
    <t>998776181</t>
  </si>
  <si>
    <t>Příplatek k přesunu hmot tonážní 776 prováděný bez použití mechanizace</t>
  </si>
  <si>
    <t>1167030276</t>
  </si>
  <si>
    <t>777</t>
  </si>
  <si>
    <t>Podlahy lité</t>
  </si>
  <si>
    <t>207</t>
  </si>
  <si>
    <t>777111111</t>
  </si>
  <si>
    <t>Vysátí podkladu před provedením lité podlahy</t>
  </si>
  <si>
    <t>-1825618949</t>
  </si>
  <si>
    <t>"sociální zázemí 206-211"</t>
  </si>
  <si>
    <t>"plocha" 3,58+2,89+0,98+1,96+5,87+0,98</t>
  </si>
  <si>
    <t>"sokl" 25,00*0,10</t>
  </si>
  <si>
    <t>208</t>
  </si>
  <si>
    <t>777111141</t>
  </si>
  <si>
    <t>Otryskání podkladu před provedením lité podlahy</t>
  </si>
  <si>
    <t>144588267</t>
  </si>
  <si>
    <t>209</t>
  </si>
  <si>
    <t>777131105</t>
  </si>
  <si>
    <t>Penetrační nátěr podlahy na podklad z čerstvého betonu</t>
  </si>
  <si>
    <t>1219214941</t>
  </si>
  <si>
    <t>210</t>
  </si>
  <si>
    <t>7775111</t>
  </si>
  <si>
    <t>Dekorativní omyvatelná stěrka na bázi cementu a latexu - bližší specifikace viz výkres D.1.4.</t>
  </si>
  <si>
    <t>-389713955</t>
  </si>
  <si>
    <t>211</t>
  </si>
  <si>
    <t>777911113</t>
  </si>
  <si>
    <t>Pohyblivé napojení lité podlahy na stěnu nebo sokl</t>
  </si>
  <si>
    <t>612767915</t>
  </si>
  <si>
    <t>25,00</t>
  </si>
  <si>
    <t>212</t>
  </si>
  <si>
    <t>998777102</t>
  </si>
  <si>
    <t>Přesun hmot tonážní pro podlahy lité v objektech v přes 6 do 12 m</t>
  </si>
  <si>
    <t>495039432</t>
  </si>
  <si>
    <t>213</t>
  </si>
  <si>
    <t>998777181</t>
  </si>
  <si>
    <t>Příplatek k přesunu hmot tonážní 777 prováděný bez použití mechanizace</t>
  </si>
  <si>
    <t>1299349786</t>
  </si>
  <si>
    <t>783</t>
  </si>
  <si>
    <t>Dokončovací práce - nátěry</t>
  </si>
  <si>
    <t>214</t>
  </si>
  <si>
    <t>783201401</t>
  </si>
  <si>
    <t>Ometení tesařských konstrukcí před provedením nátěru</t>
  </si>
  <si>
    <t>125035568</t>
  </si>
  <si>
    <t>215</t>
  </si>
  <si>
    <t>783214121</t>
  </si>
  <si>
    <t>Sanační biocidní ošetření stříkáním tesařských konstrukcí zabudovaných do konstrukce</t>
  </si>
  <si>
    <t>-666631940</t>
  </si>
  <si>
    <t>216</t>
  </si>
  <si>
    <t>783226101</t>
  </si>
  <si>
    <t>Protipožární akrylátový nátěr tesařských konstrukcí</t>
  </si>
  <si>
    <t>340394330</t>
  </si>
  <si>
    <t>217</t>
  </si>
  <si>
    <t>783232111</t>
  </si>
  <si>
    <t>Lokální tmelení tesařských kcí přes 10 do 30 % pl epoxidovým tmelem</t>
  </si>
  <si>
    <t>877986365</t>
  </si>
  <si>
    <t>784</t>
  </si>
  <si>
    <t>Dokončovací práce - malby a tapety</t>
  </si>
  <si>
    <t>218</t>
  </si>
  <si>
    <t>784111001</t>
  </si>
  <si>
    <t>Oprášení (ometení ) podkladu v místnostech v do 3,80 m</t>
  </si>
  <si>
    <t>907296552</t>
  </si>
  <si>
    <t>219</t>
  </si>
  <si>
    <t>784181101</t>
  </si>
  <si>
    <t>Základní akrylátová jednonásobná bezbarvá penetrace podkladu v místnostech v do 3,80 m</t>
  </si>
  <si>
    <t>-519161427</t>
  </si>
  <si>
    <t>220</t>
  </si>
  <si>
    <t>784211101</t>
  </si>
  <si>
    <t>Dvojnásobné bílé malby ze směsí za mokra výborně oděruvzdorných v místnostech v do 3,80 m</t>
  </si>
  <si>
    <t>760930784</t>
  </si>
  <si>
    <t>2 - Ústřední topení</t>
  </si>
  <si>
    <t xml:space="preserve">    731 - Ústřední vytápění - kotelny</t>
  </si>
  <si>
    <t>731</t>
  </si>
  <si>
    <t>Ústřední vytápění - kotelny</t>
  </si>
  <si>
    <t>73121</t>
  </si>
  <si>
    <t>Ústřední topení - viz. samostatný rozpočet</t>
  </si>
  <si>
    <t>soubor</t>
  </si>
  <si>
    <t>-1125772382</t>
  </si>
  <si>
    <t>3 - Zdravotechnika</t>
  </si>
  <si>
    <t xml:space="preserve">    722 - Zdravotechnika - vnitřní vodovod</t>
  </si>
  <si>
    <t>722</t>
  </si>
  <si>
    <t>Zdravotechnika - vnitřní vodovod</t>
  </si>
  <si>
    <t>72213</t>
  </si>
  <si>
    <t>Zdravotechnika - viz. samostatný rozpočet</t>
  </si>
  <si>
    <t>84892070</t>
  </si>
  <si>
    <t>4 - Vzduchotechnika</t>
  </si>
  <si>
    <t xml:space="preserve">    751 - Vzduchotechnika</t>
  </si>
  <si>
    <t>751</t>
  </si>
  <si>
    <t>75111</t>
  </si>
  <si>
    <t>Vzduchotechnika - viz. samostatný rozpočet</t>
  </si>
  <si>
    <t>-1502226434</t>
  </si>
  <si>
    <t>5 - Elektroinstalace - silnoproud</t>
  </si>
  <si>
    <t xml:space="preserve">    741 - Elektroinstalace - silnoproud</t>
  </si>
  <si>
    <t>741</t>
  </si>
  <si>
    <t>741121</t>
  </si>
  <si>
    <t>Silnoproud - viz. samostatný rozpočet</t>
  </si>
  <si>
    <t>1317780305</t>
  </si>
  <si>
    <t>741122</t>
  </si>
  <si>
    <t>Rozváděč  RSM 1 - viz. samostatný rozpočet</t>
  </si>
  <si>
    <t>993019813</t>
  </si>
  <si>
    <t>6 - Elektroinstalace - slaboproud</t>
  </si>
  <si>
    <t xml:space="preserve">    742 - Elektroinstalace - slaboproud</t>
  </si>
  <si>
    <t>742</t>
  </si>
  <si>
    <t>742121</t>
  </si>
  <si>
    <t>Slaboproud - viz. samostatný rozpočet</t>
  </si>
  <si>
    <t>1609565302</t>
  </si>
  <si>
    <t>7 -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</si>
  <si>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</si>
  <si>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</si>
  <si>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</si>
  <si>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</si>
  <si>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</si>
  <si>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</si>
  <si>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</si>
  <si>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</si>
  <si>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</si>
  <si>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011503000</t>
  </si>
  <si>
    <t>Stavební průzkum - statické posouzení krovu</t>
  </si>
  <si>
    <t>Kč</t>
  </si>
  <si>
    <t>1024</t>
  </si>
  <si>
    <t>63410372</t>
  </si>
  <si>
    <t>013254000</t>
  </si>
  <si>
    <t>-429384417</t>
  </si>
  <si>
    <t>Dokumentace dílenská a výrobní</t>
  </si>
  <si>
    <t>320121385</t>
  </si>
  <si>
    <t>VRN3</t>
  </si>
  <si>
    <t>Zařízení staveniště</t>
  </si>
  <si>
    <t>030001000</t>
  </si>
  <si>
    <t>196118094</t>
  </si>
  <si>
    <t>VRN4</t>
  </si>
  <si>
    <t>Inženýrská činnost</t>
  </si>
  <si>
    <t>045002000</t>
  </si>
  <si>
    <t>Kompletační a koordinační činnost</t>
  </si>
  <si>
    <t>-1798533682</t>
  </si>
  <si>
    <t>VRN7</t>
  </si>
  <si>
    <t>Provozní vlivy</t>
  </si>
  <si>
    <t>071002000</t>
  </si>
  <si>
    <t>Provoz investora, třetích osob</t>
  </si>
  <si>
    <t>-813688240</t>
  </si>
  <si>
    <t>Online PSC</t>
  </si>
  <si>
    <t>https://podminky.urs.cz/item/CS_URS_2023_01/783667611</t>
  </si>
  <si>
    <t>PP</t>
  </si>
  <si>
    <t>Krycí nátěr (email) armatur a kovových potrubí potrubí do DN 50 mm dvojnásobný olejový</t>
  </si>
  <si>
    <t>684800613</t>
  </si>
  <si>
    <t>CS ÚRS 2023 01</t>
  </si>
  <si>
    <t>Krycí dvojnásobný olejový nátěr potrubí DN do 50 mm</t>
  </si>
  <si>
    <t>783667611</t>
  </si>
  <si>
    <t>https://podminky.urs.cz/item/CS_URS_2023_01/783667601</t>
  </si>
  <si>
    <t>Krycí nátěr (email) armatur a kovových potrubí potrubí do DN 50 mm jednonásobný olejový</t>
  </si>
  <si>
    <t>1693452706</t>
  </si>
  <si>
    <t>Krycí jednonásobný olejový nátěr potrubí DN do 50 mm</t>
  </si>
  <si>
    <t>783667601</t>
  </si>
  <si>
    <t>https://podminky.urs.cz/item/CS_URS_2023_01/783664551</t>
  </si>
  <si>
    <t>Základní nátěr armatur a kovových potrubí jednonásobný potrubí do DN 50 mm olejový</t>
  </si>
  <si>
    <t>1814568214</t>
  </si>
  <si>
    <t>Základní jednonásobný olejový nátěr potrubí DN do 50 mm</t>
  </si>
  <si>
    <t>783664551</t>
  </si>
  <si>
    <t>OTOPNÉ TĚLESO VERTIKÁLNÍ DESIGNOVÉ V BARVĚ TMAVĚ ŠEDÉ RAL 7016, vertikla OT K20VM1800, včetně připojovacích a regul. šroubení, armatur, D+M</t>
  </si>
  <si>
    <t>-541203354</t>
  </si>
  <si>
    <t>X7350311</t>
  </si>
  <si>
    <t>Podpůrné kce do SDK obložení pro osazení deskových OT, D+M</t>
  </si>
  <si>
    <t>969414226</t>
  </si>
  <si>
    <t>X73503</t>
  </si>
  <si>
    <t>TErmostatická hlavice lavicových konvektorů, D+M</t>
  </si>
  <si>
    <t>1474453921</t>
  </si>
  <si>
    <t>X73502</t>
  </si>
  <si>
    <t>Připojovací šroubení lavicových konvektorů včetně ventilu a uzaviratelného šroubení, D+M</t>
  </si>
  <si>
    <t>-1134119484</t>
  </si>
  <si>
    <t>X73501</t>
  </si>
  <si>
    <t>https://podminky.urs.cz/item/CS_URS_2023_01/998735103</t>
  </si>
  <si>
    <t>Přesun hmot pro otopná tělesa stanovený z hmotnosti přesunovaného materiálu vodorovná dopravní vzdálenost do 50 m v objektech výšky přes 12 do 24 m</t>
  </si>
  <si>
    <t>-869390143</t>
  </si>
  <si>
    <t>Přesun hmot tonážní pro otopná tělesa v objektech v přes 12 do 24 m</t>
  </si>
  <si>
    <t>998735103</t>
  </si>
  <si>
    <t>35*4,5</t>
  </si>
  <si>
    <t>stáv. OS</t>
  </si>
  <si>
    <t>https://podminky.urs.cz/item/CS_URS_2023_01/735494811</t>
  </si>
  <si>
    <t>Vypuštění vody z otopných soustav bez kotlů, ohříváků, zásobníků a nádrží</t>
  </si>
  <si>
    <t>-976097969</t>
  </si>
  <si>
    <t>Vypuštění vody z otopných těles</t>
  </si>
  <si>
    <t>735494811</t>
  </si>
  <si>
    <t>https://podminky.urs.cz/item/CS_URS_2023_01/735412317</t>
  </si>
  <si>
    <t>Konvektory lavicové s výdechovou mřížkou výška tělesa 300 mm šířky tělesa 230 mm stavební délky (mm) a výkonu (W) 2000 mm / 3620 W, BARVA tmavě šedá RAL 7016</t>
  </si>
  <si>
    <t>1148954905</t>
  </si>
  <si>
    <t>735412317</t>
  </si>
  <si>
    <t>Součet</t>
  </si>
  <si>
    <t>19*4,8</t>
  </si>
  <si>
    <t>157,5</t>
  </si>
  <si>
    <t>https://podminky.urs.cz/item/CS_URS_2023_01/735191910</t>
  </si>
  <si>
    <t>Ostatní opravy otopných těles napuštění vody do otopného systému včetně potrubí (bez kotle a ohříváků) otopných těles</t>
  </si>
  <si>
    <t>-891856169</t>
  </si>
  <si>
    <t>Napuštění vody do otopných těles</t>
  </si>
  <si>
    <t>735191910</t>
  </si>
  <si>
    <t>https://podminky.urs.cz/item/CS_URS_2023_01/735191905</t>
  </si>
  <si>
    <t>Ostatní opravy otopných těles odvzdušnění tělesa</t>
  </si>
  <si>
    <t>1092550069</t>
  </si>
  <si>
    <t>Odvzdušnění otopných těles</t>
  </si>
  <si>
    <t>735191905</t>
  </si>
  <si>
    <t>-411037570</t>
  </si>
  <si>
    <t>https://podminky.urs.cz/item/CS_URS_2023_01/735152579</t>
  </si>
  <si>
    <t>Otopná tělesa panelová VK dvoudesková PN 1,0 MPa, T do 110°C se dvěma přídavnými přestupními plochami výšky tělesa 600 mm stavební délky / výkonu 1200 mm / 2015 W, BARVA BÍLÁ RAL 9016</t>
  </si>
  <si>
    <t>-470384189</t>
  </si>
  <si>
    <t>Otopná tělesa panelová VK dvoudesková PN 1,0 MPa, T do 110°C se dvěma přídavnými přestupními plochami výšky tělesa 600 mm stavební délky / výkonu 1200 mm / 2015 W, BARVA BÍLÁ  RAL 9016</t>
  </si>
  <si>
    <t>735152579</t>
  </si>
  <si>
    <t>https://podminky.urs.cz/item/CS_URS_2023_01/735152577</t>
  </si>
  <si>
    <t>Otopná tělesa panelová VK dvoudesková PN 1,0 MPa, T do 110°C se dvěma přídavnými přestupními plochami výšky tělesa 600 mm stavební délky / výkonu 1000 mm / 1679 W, BARVA BÍLÁ RAL 9016</t>
  </si>
  <si>
    <t>935805448</t>
  </si>
  <si>
    <t>Otopná tělesa panelová VK dvoudesková PN 1,0 MPa, T do 110°C se dvěma přídavnými přestupními plochami výšky tělesa 600 mm stavební délky / výkonu 1000 mm / 1679 W, BARVA BÍLÁ  RAL 9016</t>
  </si>
  <si>
    <t>735152577</t>
  </si>
  <si>
    <t>https://podminky.urs.cz/item/CS_URS_2023_01/735152575</t>
  </si>
  <si>
    <t>Otopná tělesa panelová VK dvoudesková PN 1,0 MPa, T do 110°C se dvěma přídavnými přestupními plochami výšky tělesa 600 mm stavební délky / výkonu 800 mm / 1343 W, BARVA BÍLÁ RAL 9016</t>
  </si>
  <si>
    <t>-2135363544</t>
  </si>
  <si>
    <t>Otopná tělesa panelová VK dvoudesková PN 1,0 MPa, T do 110°C se dvěma přídavnými přestupními plochami výšky tělesa 600 mm stavební délky / výkonu 800 mm / 1343 W, BARVA BÍLÁ  RAL 9016</t>
  </si>
  <si>
    <t>735152575</t>
  </si>
  <si>
    <t>Otopná tělesa panelová VK dvoudesková designová hladká PN 1,0 MPa, T do 110°C se dvěma přídavnými přestupními plochami výšky tělesa 600 mm stavební délky / 1000 mm / hl. 102mm Qtn= 1632 W, BARVA BÍLÁ RAL 9016</t>
  </si>
  <si>
    <t>-1133998837</t>
  </si>
  <si>
    <t>Otopná tělesa panelová VK dvoudesková designová hladká PN 1,0 MPa, T do 110°C se dvěma přídavnými přestupními plochami výšky tělesa 600 mm stavební délky / 1000 mm / hl. 102mm Qtn= 1632 W, BARVA BÍLÁ  RAL 9016</t>
  </si>
  <si>
    <t>7351525741.PL</t>
  </si>
  <si>
    <t>Otopná tělesa panelová VK dvoudesková designová hladká PN 1,0 MPa, T do 110°C se dvěma přídavnými přestupními plochami výšky tělesa 600 mm stavební délky / 800 mm / hl. 102mm Qtn= 1305 W, BARVA BÍLÁ RAL 9016</t>
  </si>
  <si>
    <t>-1172157159</t>
  </si>
  <si>
    <t>Otopná tělesa panelová VK dvoudesková designová hladká PN 1,0 MPa, T do 110°C se dvěma přídavnými přestupními plochami výšky tělesa 600 mm stavební délky /  800 mm / hl. 102mm Qtn= 1305 W, BARVA BÍLÁ  RAL 9016</t>
  </si>
  <si>
    <t>735152574.PL</t>
  </si>
  <si>
    <t>Otopná tělesa panelová VK dvoudesková designová hladká PN 1,0 MPa, T do 110°C s přídavnými přestupními plochami výšky tělesa 600 mm stavební délky / 800 mm / hl. 68mm Qtn= 987 W, BARVA BÍLÁ RAL 9016</t>
  </si>
  <si>
    <t>-172430834</t>
  </si>
  <si>
    <t>Otopná tělesa panelová VK dvoudesková designová hladká  PN 1,0 MPa, T do 110°C s přídavnými přestupními plochami výšky tělesa 600 mm stavební délky /  800 mm / hl. 68mm Qtn= 987 W, BARVA BÍLÁ  RAL 9016</t>
  </si>
  <si>
    <t>73515257311.PL1</t>
  </si>
  <si>
    <t>Otopná tělesa panelová VK dvoudesková designová hladká PN 1,0 MPa, T do 110°C se dvěma přídavnými přestupními plochami výšky tělesa 600 mm stavební délky / 600 mm / hl. 102mm Qtn= 979 W, BARVA BÍLÁ RAL 9016</t>
  </si>
  <si>
    <t>-1160207356</t>
  </si>
  <si>
    <t>Otopná tělesa panelová VK dvoudesková designová hladká  PN 1,0 MPa, T do 110°C se dvěma přídavnými přestupními plochami výšky tělesa 600 mm stavební délky /  600 mm / hl. 102mm Qtn= 979 W, BARVA BÍLÁ  RAL 9016</t>
  </si>
  <si>
    <t>735152573.PL1</t>
  </si>
  <si>
    <t>Otopná tělesa panelová VK dvoudesková designová hladká PN 1,0 MPa, T do 110°C se dvěma přídavnými přestupními plochami výšky tělesa 600 mm stavební délky / 600 mm / hl. 102mm Qtn= 979 W, BARVA tmavě šedá RAL 7016</t>
  </si>
  <si>
    <t>-1088602464</t>
  </si>
  <si>
    <t>Otopná tělesa panelová VK dvoudesková designová hladká  PN 1,0 MPa, T do 110°C se dvěma přídavnými přestupními plochami výšky tělesa 600 mm stavební délky /  600 mm / hl. 102mm Qtn= 979 W, BARVA tmavě šedá RAL 7016</t>
  </si>
  <si>
    <t>735152573.PL</t>
  </si>
  <si>
    <t>https://podminky.urs.cz/item/CS_URS_2023_01/735000912</t>
  </si>
  <si>
    <t>Regulace otopného systému při opravách vyregulování dvojregulačních ventilů a kohoutů s termostatickým ovládáním</t>
  </si>
  <si>
    <t>405570161</t>
  </si>
  <si>
    <t>Vyregulování ventilu nebo kohoutu dvojregulačního s termostatickým ovládáním</t>
  </si>
  <si>
    <t>735000912</t>
  </si>
  <si>
    <t>https://podminky.urs.cz/item/CS_URS_2023_01/735000911</t>
  </si>
  <si>
    <t>Regulace otopného systému při opravách vyregulování dvojregulačních ventilů a kohoutů s ručním ovládáním</t>
  </si>
  <si>
    <t>-1176869802</t>
  </si>
  <si>
    <t>Vyregulování ventilu nebo kohoutu dvojregulačního s ručním ovládáním</t>
  </si>
  <si>
    <t>735000911</t>
  </si>
  <si>
    <t>Ústřední vytápění - otopná tělesa</t>
  </si>
  <si>
    <t>735</t>
  </si>
  <si>
    <t>https://podminky.urs.cz/item/CS_URS_2023_01/734292715</t>
  </si>
  <si>
    <t>Ostatní armatury kulové kohouty PN 42 do 185°C přímé vnitřní závit G 1</t>
  </si>
  <si>
    <t>-618454023</t>
  </si>
  <si>
    <t>Kohout kulový přímý G 1 PN 42 do 185°C vnitřní závit</t>
  </si>
  <si>
    <t>734292715</t>
  </si>
  <si>
    <t>635929172</t>
  </si>
  <si>
    <t>https://podminky.urs.cz/item/CS_URS_2023_01/734291264</t>
  </si>
  <si>
    <t>Ostatní armatury filtry závitové PN 30 do 110°C přímé s vnitřními závity G 1</t>
  </si>
  <si>
    <t>439621617</t>
  </si>
  <si>
    <t>Filtr závitový přímý G 1 PN 30 do 110°C s vnitřními závity</t>
  </si>
  <si>
    <t>734291264</t>
  </si>
  <si>
    <t>https://podminky.urs.cz/item/CS_URS_2023_01/734261407</t>
  </si>
  <si>
    <t>Šroubení připojovací armatury radiátorů VK PN 10 do 110°C, regulační uzavíratelné přímé G 3/4 x 18</t>
  </si>
  <si>
    <t>-765150349</t>
  </si>
  <si>
    <t>Armatura připojovací přímá G 3/4x18 PN 10 do 110°C radiátorů typu VK</t>
  </si>
  <si>
    <t>734261407</t>
  </si>
  <si>
    <t>https://podminky.urs.cz/item/CS_URS_2023_01/734221686</t>
  </si>
  <si>
    <t>Ventily regulační závitové hlavice termostatické, pro ovládání ventilů PN 10 do 110°C voskové otopných těles VK</t>
  </si>
  <si>
    <t>-114131511</t>
  </si>
  <si>
    <t>Termostatická hlavice vosková PN 10 do 110°C otopných těles VK</t>
  </si>
  <si>
    <t>734221686</t>
  </si>
  <si>
    <t>Ústřední vytápění - armatury</t>
  </si>
  <si>
    <t>734</t>
  </si>
  <si>
    <t>Topná zkouška</t>
  </si>
  <si>
    <t>-2064677614</t>
  </si>
  <si>
    <t>hod</t>
  </si>
  <si>
    <t>X733011</t>
  </si>
  <si>
    <t>https://podminky.urs.cz/item/CS_URS_2023_01/998733104</t>
  </si>
  <si>
    <t>Přesun hmot pro rozvody potrubí stanovený z hmotnosti přesunovaného materiálu vodorovná dopravní vzdálenost do 50 m v objektech výšky přes 24 do 36 m</t>
  </si>
  <si>
    <t>948135262</t>
  </si>
  <si>
    <t>Přesun hmot tonážní pro rozvody potrubí v objektech v přes 24 do 36 m</t>
  </si>
  <si>
    <t>998733104</t>
  </si>
  <si>
    <t>https://podminky.urs.cz/item/CS_URS_2023_01/998733103</t>
  </si>
  <si>
    <t>Přesun hmot pro rozvody potrubí stanovený z hmotnosti přesunovaného materiálu vodorovná dopravní vzdálenost do 50 m v objektech výšky přes 12 do 24 m</t>
  </si>
  <si>
    <t>1136897534</t>
  </si>
  <si>
    <t>Přesun hmot tonážní pro rozvody potrubí v objektech v přes 12 do 24 m</t>
  </si>
  <si>
    <t>998733103</t>
  </si>
  <si>
    <t>20+20</t>
  </si>
  <si>
    <t>https://podminky.urs.cz/item/CS_URS_2023_01/733811252</t>
  </si>
  <si>
    <t>Ochrana potrubí termoizolačními trubicemi z pěnového polyetylenu PE přilepenými v příčných a podélných spojích, tloušťky izolace přes 20 do 25 mm, vnitřního průměru izolace DN přes 22 do 45 mm</t>
  </si>
  <si>
    <t>-1753412119</t>
  </si>
  <si>
    <t>Ochrana potrubí ústředního vytápění termoizolačními trubicemi z PE tl přes 20 do 25 mm DN přes 32 do 45 mm</t>
  </si>
  <si>
    <t>733811252</t>
  </si>
  <si>
    <t>-323462732</t>
  </si>
  <si>
    <t>166+142+220</t>
  </si>
  <si>
    <t>https://podminky.urs.cz/item/CS_URS_2023_01/733811251</t>
  </si>
  <si>
    <t>Ochrana potrubí termoizolačními trubicemi z pěnového polyetylenu PE přilepenými v příčných a podélných spojích, tloušťky izolace přes 20 do 25 mm, vnitřního průměru izolace DN do 22 mm</t>
  </si>
  <si>
    <t>857934297</t>
  </si>
  <si>
    <t>Ochrana potrubí ústředního vytápění termoizolačními trubicemi z PE tl přes 20 do 25 mm DN do 22 mm</t>
  </si>
  <si>
    <t>733811251</t>
  </si>
  <si>
    <t>220+142+166+118</t>
  </si>
  <si>
    <t>https://podminky.urs.cz/item/CS_URS_2023_01/733291101</t>
  </si>
  <si>
    <t>Zkoušky těsnosti potrubí z trubek měděných Ø do 35/1,5</t>
  </si>
  <si>
    <t>1819418159</t>
  </si>
  <si>
    <t>Zkouška těsnosti potrubí měděné D do 35x1,5</t>
  </si>
  <si>
    <t>733291101</t>
  </si>
  <si>
    <t>10+10+6+6+10+10+2+2</t>
  </si>
  <si>
    <t>poDKROVÍ OKRUH SÁL</t>
  </si>
  <si>
    <t>10+10+6+6+15+15</t>
  </si>
  <si>
    <t>Přepoj. stáv okruhu ve 2.NP</t>
  </si>
  <si>
    <t>https://podminky.urs.cz/item/CS_URS_2023_01/733223304</t>
  </si>
  <si>
    <t>Potrubí z trubek měděných tvrdých spojovaných lisováním PN 16, T= +110°C Ø 28/1,5</t>
  </si>
  <si>
    <t>-1462752568</t>
  </si>
  <si>
    <t>Potrubí měděné tvrdé spojované lisováním D 28x1,5 mm</t>
  </si>
  <si>
    <t>733223304</t>
  </si>
  <si>
    <t>10+10+4+4+20+20</t>
  </si>
  <si>
    <t>Sklad</t>
  </si>
  <si>
    <t>10+10+15+15+16+16+8+8</t>
  </si>
  <si>
    <t>https://podminky.urs.cz/item/CS_URS_2023_01/733223303</t>
  </si>
  <si>
    <t>Potrubí z trubek měděných tvrdých spojovaných lisováním PN 16, T= +110°C Ø 22/1</t>
  </si>
  <si>
    <t>-392033198</t>
  </si>
  <si>
    <t>Potrubí měděné tvrdé spojované lisováním D 22x1 mm</t>
  </si>
  <si>
    <t>733223303</t>
  </si>
  <si>
    <t>10+10+8+8+10+10+14+14+4+4</t>
  </si>
  <si>
    <t>Podkroví okruh Sklady</t>
  </si>
  <si>
    <t>15+15+10+10</t>
  </si>
  <si>
    <t>https://podminky.urs.cz/item/CS_URS_2023_01/733223302</t>
  </si>
  <si>
    <t>Potrubí z trubek měděných tvrdých spojovaných lisováním PN 16, T= +110°C Ø 18/1</t>
  </si>
  <si>
    <t>2046543157</t>
  </si>
  <si>
    <t>Potrubí měděné tvrdé spojované lisováním D 18x1 mm</t>
  </si>
  <si>
    <t>733223302</t>
  </si>
  <si>
    <t>10+10+(8*4)+(4*4)+(6*4)</t>
  </si>
  <si>
    <t>3+3+3+3+12+12+12+12+6+6+4+4+12+12+(6*4)</t>
  </si>
  <si>
    <t>https://podminky.urs.cz/item/CS_URS_2023_01/733223301</t>
  </si>
  <si>
    <t>Potrubí z trubek měděných tvrdých spojovaných lisováním PN 16, T= +110°C Ø 15/1</t>
  </si>
  <si>
    <t>-1334568409</t>
  </si>
  <si>
    <t>Potrubí měděné tvrdé spojované lisováním D 15x1 mm</t>
  </si>
  <si>
    <t>733223301</t>
  </si>
  <si>
    <t>10+10</t>
  </si>
  <si>
    <t>https://podminky.urs.cz/item/CS_URS_2023_01/733111117</t>
  </si>
  <si>
    <t>Potrubí z trubek ocelových závitových černých spojovaných svařováním bezešvých běžných nízkotlakých PN 16 do 115°C v kotelnách a strojovnách DN 40</t>
  </si>
  <si>
    <t>1708759495</t>
  </si>
  <si>
    <t>Potrubí ocelové závitové černé bezešvé běžné v kotelnách nebo strojovnách DN 40</t>
  </si>
  <si>
    <t>733111117</t>
  </si>
  <si>
    <t>https://podminky.urs.cz/item/CS_URS_2023_01/733110806</t>
  </si>
  <si>
    <t>Demontáž potrubí z trubek ocelových závitových DN přes 15 do 32</t>
  </si>
  <si>
    <t>835757735</t>
  </si>
  <si>
    <t>Demontáž potrubí ocelového závitového DN přes 15 do 32</t>
  </si>
  <si>
    <t>733110806</t>
  </si>
  <si>
    <t>Ústřední vytápění - rozvodné potrubí</t>
  </si>
  <si>
    <t>733</t>
  </si>
  <si>
    <t>Čerpadlová rychlomont sestava DN25, s mixem, řídícím modulem 100, čerpadlo 25/4, včetně system izolace, D+M</t>
  </si>
  <si>
    <t>-1462123199</t>
  </si>
  <si>
    <t>X73219</t>
  </si>
  <si>
    <t>Čerpadlová rychlomont sestava DN25, s mixem, řídícím modulem 100, čerpadlo 25/6, včetně system izolace, D+M</t>
  </si>
  <si>
    <t>934194416</t>
  </si>
  <si>
    <t>X73218</t>
  </si>
  <si>
    <t>Čerpadlová rychlomont sestava DN32, s mixem, řídícím modulem 100, čerpadlo 32/7,5, včetně system izolace, D+M</t>
  </si>
  <si>
    <t>932686364</t>
  </si>
  <si>
    <t>X73217</t>
  </si>
  <si>
    <t>Systémový rozdělovač topných okruhu tříokruhový max. 80,0 kW, 3/32/32 vstup G 1 1/2", výstupy G 1 1/2", včetně přechodového šroubení na čerpadlovou sestavu 1x G 1 1/2", 1x G 1", 1x G 3/4" , včetně montážních podpěr, D+M</t>
  </si>
  <si>
    <t>2125112075</t>
  </si>
  <si>
    <t>Systémový rozdělovač topných okruhu tříokruhový max. 80,0 kW, 3/32/32 vstup G 1 1/2", výstupy G 1 1/2", včetně přechodového šroubení na čerpadlovou sestavu  1x G 1 1/2", 1x G 1", 1x G 3/4" , včetně montážních podpěr, D+M</t>
  </si>
  <si>
    <t>X73216</t>
  </si>
  <si>
    <t>Magnetický odlučovač nečistot, 28mm svěr.k., s izolací, připojení svěrným kroužkem D28</t>
  </si>
  <si>
    <t>868969463</t>
  </si>
  <si>
    <t>X73215</t>
  </si>
  <si>
    <t>ANULOID SYSTÉMOVÝ_ Vstup 2x R6/4“, výstup 2x G6/4“, max. 5000 l/h, včetně izolace, jímky pro čidlo teploty, vypouštění a závěsné konzoly, D+M</t>
  </si>
  <si>
    <t>1290859946</t>
  </si>
  <si>
    <t>X73214</t>
  </si>
  <si>
    <t>Odpojení a a opětovné spuštění stáv PK do 50 kW</t>
  </si>
  <si>
    <t>-291472882</t>
  </si>
  <si>
    <t>X73213</t>
  </si>
  <si>
    <t>PD skutečného provedení Vytápění</t>
  </si>
  <si>
    <t>2022540281</t>
  </si>
  <si>
    <t>X73212</t>
  </si>
  <si>
    <t>Dílenská dokumentace hydraulické vyregulování OS, dle skutečného provedení</t>
  </si>
  <si>
    <t>-1324017287</t>
  </si>
  <si>
    <t>X73211</t>
  </si>
  <si>
    <t xml:space="preserve">Vytápění - vyregulování. zprovoznění 3x okruhů vytápění, zaučení obsluhy </t>
  </si>
  <si>
    <t>970366058</t>
  </si>
  <si>
    <t xml:space="preserve">Vytápění  - vyregulování. zprovoznění 3x okruhů vytápění, zaučení obsluhy </t>
  </si>
  <si>
    <t>X73210</t>
  </si>
  <si>
    <t xml:space="preserve">MaR - vyregulování. zprovoznění MAR, zaučení obsluhy </t>
  </si>
  <si>
    <t>47230916</t>
  </si>
  <si>
    <t>X73209</t>
  </si>
  <si>
    <t>MaR_ elektroinstalace slaboproud_ PD skutečného provedení</t>
  </si>
  <si>
    <t>-680281629</t>
  </si>
  <si>
    <t>X73208</t>
  </si>
  <si>
    <t>MaR_ÚPRAVY_DOPLNĚNÍ_ propojení, kabeláž řídícího modul okruhu vytápění kancelari podkroví s MaR PK ( 40,0m) , propoj rychlomont. sestavy - modulu 100 ( 10,0 m ) , prostorového termostatu ( 50,0m)m , kabely dle schématu zapoejní, kabeláž, podpůrné prvky- lišty, revize slaboprpudu, včetně zednických přípomocí D+M</t>
  </si>
  <si>
    <t>-2036630226</t>
  </si>
  <si>
    <t>MaR_ÚPRAVY_DOPLNĚNÍ_ propojení, kabeláž řídícího modul okruhu vytápění kancelari  podkroví s MaR PK ( 40,0m) , propoj rychlomont. sestavy - modulu 100 ( 10,0 m ) , prostorového termostatu ( 50,0m)m  , kabely dle schématu zapoejní, kabeláž, podpůrné prvky-</t>
  </si>
  <si>
    <t>X73207</t>
  </si>
  <si>
    <t>MaR_ÚPRAVY_DOPLNĚNÍ_ propojení, kabeláž řídícího modul okruhu vytápění sálu HC2 podkroví s MaR PK ( 30,0m) , propoj rychlomont. sestavy - modulu 100 ( 10,0 m ) , prostorového termostatu ( 50,0m)m , kabely dle schématu zapoejní, kabeláž, podpůrné prvky- lišty, revize slaboprpudu, včetně zednických přípomocí D+M</t>
  </si>
  <si>
    <t>181836605</t>
  </si>
  <si>
    <t>MaR_ÚPRAVY_DOPLNĚNÍ_ propojení, kabeláž řídícího modul okruhu vytápění sálu HC2 podkroví s MaR PK ( 30,0m) , propoj rychlomont. sestavy - modulu 100 ( 10,0 m ) , prostorového termostatu ( 50,0m)m  , kabely dle schématu zapoejní, kabeláž, podpůrné prvky- l</t>
  </si>
  <si>
    <t>X73206</t>
  </si>
  <si>
    <t>MaR_ÚPRAVY_DOPLNĚNÍ_ propojení, kabeláž řídícího modul okruhu stáv. 2.NP s MaR PK ( 10,0m), dopoj ekvit. čidla stávajícího , propoj rychlomont. sestavy - modulu 100 ( 10,0 m ) , čidla THR ( 5,0m), termostat do 30m, včetně zednických přípomocí , kabely dle schématu zapoejní, kabeláž, podpůrné prvky- lišty, revize slaboprpudu , D+M</t>
  </si>
  <si>
    <t>-1254114641</t>
  </si>
  <si>
    <t>MaR_ÚPRAVY_DOPLNĚNÍ_ propojení, kabeláž řídícího modul okruhu stáv. 2.NP s MaR PK ( 10,0m), dopoj ekvit. čidla stávajícího  , propoj rychlomont. sestavy - modulu 100 ( 10,0 m ) , čidla THR ( 5,0m), termostat do 30m, včetně zednických přípomocí  , kabely d</t>
  </si>
  <si>
    <t>X73205</t>
  </si>
  <si>
    <t>MaR_Čidlo do THR_Čidlo do termohydraulického rozdělovače, Ø 6 mm, D+M</t>
  </si>
  <si>
    <t>1723889648</t>
  </si>
  <si>
    <t>MaR_Čidlo do THR_Čidlo do termohydraulického rozdělovače, Ø 6 mm,  D+M</t>
  </si>
  <si>
    <t>X73204</t>
  </si>
  <si>
    <t>MaR_100_Modul pro řízení jednoho směšovaného nebo nesměšovaného otopného okruhu, včetně teplotního čidla, svorky pro čidlo THR , D+M</t>
  </si>
  <si>
    <t>1934524951</t>
  </si>
  <si>
    <t>X73203</t>
  </si>
  <si>
    <t>MaR_200_ Prostorový modulační regulátor pro sběrnici EMS-RC - viz. výkaz výměr, D+M</t>
  </si>
  <si>
    <t>-1156797639</t>
  </si>
  <si>
    <t>X73202</t>
  </si>
  <si>
    <t>Vyregulování. zprovoznění MAR, zaučení obsluhy servisním technikem výrobce stáv. PK</t>
  </si>
  <si>
    <t>20745811</t>
  </si>
  <si>
    <t>Vyregulování. zprovoznění MAR, zaučení obsluhy  servisním technikem výrobce stáv. PK</t>
  </si>
  <si>
    <t>X732012</t>
  </si>
  <si>
    <t>bílá.</t>
  </si>
  <si>
    <t>okruhů (s/bez směšovače). Dotykové ovládání. Barva</t>
  </si>
  <si>
    <t>funkcí pomocí modulů možnost řízení až 4 otopných</t>
  </si>
  <si>
    <t>nebo jako prostorový regulátor. Možnost rozlišení</t>
  </si>
  <si>
    <t>regulaci teploty zdroje tepla podle venkovní teploty,</t>
  </si>
  <si>
    <t>plus a EMS. K použití jako ovládací jednotka pro</t>
  </si>
  <si>
    <t>Ekvitermní modulační regulátor pro sběrnici EMS</t>
  </si>
  <si>
    <t>MaR_RC_ Ekvitermní modulační regulátor pro sběrnici EMS-RC - viz. výkaz výměr, D+M</t>
  </si>
  <si>
    <t>7501137</t>
  </si>
  <si>
    <t>X73201</t>
  </si>
  <si>
    <t>https://podminky.urs.cz/item/CS_URS_2023_01/732331778</t>
  </si>
  <si>
    <t>Nádoby expanzní tlakové pro topné a chladicí soustavy příslušenství k expanzním nádobám bezpečnostní uzávěr k měření tlaku G 1</t>
  </si>
  <si>
    <t>95277307</t>
  </si>
  <si>
    <t>Příslušenství k expanzním nádobám bezpečnostní uzávěr G 1 k měření tlaku</t>
  </si>
  <si>
    <t>732331778</t>
  </si>
  <si>
    <t>https://podminky.urs.cz/item/CS_URS_2023_01/732331772</t>
  </si>
  <si>
    <t>Nádoby expanzní tlakové pro topné a chladicí soustavy příslušenství k expanzním nádobám konzole nastavitelná</t>
  </si>
  <si>
    <t>1848724349</t>
  </si>
  <si>
    <t>Příslušenství k expanzním nádobám konzole nastavitelná</t>
  </si>
  <si>
    <t>732331772</t>
  </si>
  <si>
    <t>https://podminky.urs.cz/item/CS_URS_2023_01/732331771</t>
  </si>
  <si>
    <t>Nádoby expanzní tlakové pro topné a chladicí soustavy příslušenství k expanzním nádobám souprava s upínací páskou</t>
  </si>
  <si>
    <t>1550367770</t>
  </si>
  <si>
    <t>Příslušenství k expanzním nádobám souprava s upínací páskou</t>
  </si>
  <si>
    <t>732331771</t>
  </si>
  <si>
    <t>https://podminky.urs.cz/item/CS_URS_2023_01/732331634</t>
  </si>
  <si>
    <t>Nádoby expanzní tlakové pro topné a chladicí soustavy s membránou bez pojistného ventilu se závitovým připojením PN 0,6 o objemu 40 l</t>
  </si>
  <si>
    <t>-237180760</t>
  </si>
  <si>
    <t>Nádoba tlaková expanzní pro topnou a chladicí soustavu s membránou závitové připojení PN 0,6 o objemu 40 l</t>
  </si>
  <si>
    <t>732331634</t>
  </si>
  <si>
    <t>Ústřední vytápění - strojovny</t>
  </si>
  <si>
    <t>732</t>
  </si>
  <si>
    <t>https://podminky.urs.cz/item/CS_URS_2023_01/727112022</t>
  </si>
  <si>
    <t>Protipožární trubní ucpávky ocelového potrubí s hořlavou izolací prostup stěnou tloušťky 100 mm požární odolnost EI 60-120 DN 32</t>
  </si>
  <si>
    <t>-689363453</t>
  </si>
  <si>
    <t>Trubní ucpávka ocelového potrubí s hořlavou izolací DN 32 stěnou tl 100 mm požární odolnost EI 60-120</t>
  </si>
  <si>
    <t>727112022</t>
  </si>
  <si>
    <t>Zdravotechnika - požární ochrana</t>
  </si>
  <si>
    <t>727</t>
  </si>
  <si>
    <t>1,5+1,5</t>
  </si>
  <si>
    <t>https://podminky.urs.cz/item/CS_URS_2023_01/977151212</t>
  </si>
  <si>
    <t>Jádrové vrty diamantovými korunkami do stavebních materiálů (železobetonu, betonu, cihel, obkladů, dlažeb, kamene) dovrchní (směrem vzhůru), průměru přes 35 do 40 mm</t>
  </si>
  <si>
    <t>2138441931</t>
  </si>
  <si>
    <t>Jádrové vrty dovrchní diamantovými korunkami do stavebních materiálů D přes 35 do 40 mm</t>
  </si>
  <si>
    <t>977151212</t>
  </si>
  <si>
    <t xml:space="preserve">    735 - Ústřední vytápění - otopná tělesa</t>
  </si>
  <si>
    <t xml:space="preserve">    734 - Ústřední vytápění - armatury</t>
  </si>
  <si>
    <t xml:space="preserve">    733 - Ústřední vytápění - rozvodné potrubí</t>
  </si>
  <si>
    <t xml:space="preserve">    732 - Ústřední vytápění - strojovny</t>
  </si>
  <si>
    <t xml:space="preserve">    727 - Zdravotechnika - požární ochrana</t>
  </si>
  <si>
    <t>Náklady stavby celkem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</si>
  <si>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</si>
  <si>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Ing. JIndřich Horyna</t>
  </si>
  <si>
    <t>Český Brod</t>
  </si>
  <si>
    <t>Podkrovní vestavba č.p. 1, na parcele č.  st.7, v Českém Brodě_ D.1.4.2_UT</t>
  </si>
  <si>
    <t>{ef6232ac-1fd7-401d-8072-2e5c316450ee}</t>
  </si>
  <si>
    <t>https://podminky.urs.cz/item/CS_URS_2023_01/727213203</t>
  </si>
  <si>
    <t>Protipožární trubní ucpávky plastového potrubí prostup stropem tloušťky 150 mm požární odolnost EI 60 D 32</t>
  </si>
  <si>
    <t>2114623176</t>
  </si>
  <si>
    <t>Trubní ucpávka plastového potrubí bez izolace D 32 mm stropem tl 150 mm požární odolnost EI 60</t>
  </si>
  <si>
    <t>727213203</t>
  </si>
  <si>
    <t>1302179793</t>
  </si>
  <si>
    <t>https://podminky.urs.cz/item/CS_URS_2023_01/727112002</t>
  </si>
  <si>
    <t>Protipožární trubní ucpávky ocelového potrubí s hořlavou izolací prostup stěnou tloušťky 100 mm požární odolnost EI 60 DN 32</t>
  </si>
  <si>
    <t>-1435403978</t>
  </si>
  <si>
    <t>Trubní ucpávka ocelového potrubí s hořlavou izolací DN 32 stěnou tl 100 mm požární odolnost EI 60</t>
  </si>
  <si>
    <t>727112002</t>
  </si>
  <si>
    <t>https://podminky.urs.cz/item/CS_URS_2023_01/725822613</t>
  </si>
  <si>
    <t>Baterie umyvadlové stojánkové pákové s výpustí, viz D.4.1.4</t>
  </si>
  <si>
    <t>1867408982</t>
  </si>
  <si>
    <t>Baterie umyvadlová stojánková páková s výpustí</t>
  </si>
  <si>
    <t>725822613</t>
  </si>
  <si>
    <t>https://podminky.urs.cz/item/CS_URS_2023_01/725822611</t>
  </si>
  <si>
    <t>Baterie umyvadlové stojánkové pákové bez výpusti s prodlouženou ručkou pro imobilní, D.4.1.4</t>
  </si>
  <si>
    <t>1924404901</t>
  </si>
  <si>
    <t>Baterie umyvadlová stojánková páková bez výpusti</t>
  </si>
  <si>
    <t>725822611</t>
  </si>
  <si>
    <t>https://podminky.urs.cz/item/CS_URS_2023_01/725821329</t>
  </si>
  <si>
    <t>Baterie dřezové stojánkové pákové s otáčivým ústím a délkou ramínka s vytahovací sprškou</t>
  </si>
  <si>
    <t>-1663369097</t>
  </si>
  <si>
    <t>Baterie dřezová stojánková páková s vytahovací sprškou</t>
  </si>
  <si>
    <t>725821329</t>
  </si>
  <si>
    <t>https://podminky.urs.cz/item/CS_URS_2023_01/725821316</t>
  </si>
  <si>
    <t>Baterie dřezové nástěnné pákové s otáčivým plochým ústím a délkou ramínka 300 mm</t>
  </si>
  <si>
    <t>-185762419</t>
  </si>
  <si>
    <t>Baterie dřezová nástěnná páková s otáčivým plochým ústím a délkou ramínka 300 mm</t>
  </si>
  <si>
    <t>725821316</t>
  </si>
  <si>
    <t>2+2+1+2+2+2+2+2</t>
  </si>
  <si>
    <t>https://podminky.urs.cz/item/CS_URS_2023_01/725813111</t>
  </si>
  <si>
    <t>Ventily rohové bez připojovací trubičky nebo flexi hadičky G 1/2"</t>
  </si>
  <si>
    <t>1752433290</t>
  </si>
  <si>
    <t>Ventil rohový bez připojovací trubičky nebo flexi hadičky G 1/2"</t>
  </si>
  <si>
    <t>725813111</t>
  </si>
  <si>
    <t>https://podminky.urs.cz/item/CS_URS_2023_01/725535222</t>
  </si>
  <si>
    <t>Elektrické ohřívače zásobníkové pojistné armatury bezpečnostní souprava s redukčním ventilem a výlevkou</t>
  </si>
  <si>
    <t>-203848948</t>
  </si>
  <si>
    <t>Ventil pojistný bezpečnostní souprava s redukčním ventilem a výlevkou</t>
  </si>
  <si>
    <t>725535222</t>
  </si>
  <si>
    <t>https://podminky.urs.cz/item/CS_URS_2023_01/725535211</t>
  </si>
  <si>
    <t>Elektrické ohřívače zásobníkové pojistné armatury pojistný ventil G 1/2"</t>
  </si>
  <si>
    <t>957574430</t>
  </si>
  <si>
    <t>Ventil pojistný G 1/2"</t>
  </si>
  <si>
    <t>725535211</t>
  </si>
  <si>
    <t>https://podminky.urs.cz/item/CS_URS_2023_01/725532101</t>
  </si>
  <si>
    <t>Elektrické ohřívače zásobníkové beztlakové přepadové akumulační s pojistným ventilem závěsné svislé objem nádrže (příkon) 10 l (2,0 kW)</t>
  </si>
  <si>
    <t>856103360</t>
  </si>
  <si>
    <t>Elektrický ohřívač zásobníkový akumulační závěsný svislý 10 l / 2 kW</t>
  </si>
  <si>
    <t>725532101</t>
  </si>
  <si>
    <t>https://podminky.urs.cz/item/CS_URS_2023_01/725331111</t>
  </si>
  <si>
    <t>Výlevky bez výtokových armatur a splachovací nádrže keramické se sklopnou plastovou mřížkou 425 mm</t>
  </si>
  <si>
    <t>-807580375</t>
  </si>
  <si>
    <t>Výlevka bez výtokových armatur keramická se sklopnou plastovou mřížkou 500 mm</t>
  </si>
  <si>
    <t>725331111</t>
  </si>
  <si>
    <t>https://podminky.urs.cz/item/CS_URS_2023_01/725311121</t>
  </si>
  <si>
    <t>Dřezy bez výtokových armatur jednoduché se zápachovou uzávěrkou nerezové s odkapávací plochou 560x480 mm a miskou</t>
  </si>
  <si>
    <t>814858389</t>
  </si>
  <si>
    <t>Dřez jednoduchý nerezový se zápachovou uzávěrkou s odkapávací plochou 560x480 mm a miskou</t>
  </si>
  <si>
    <t>725311121</t>
  </si>
  <si>
    <t>https://podminky.urs.cz/item/CS_URS_2023_01/725211681</t>
  </si>
  <si>
    <t>Umyvadla keramická bílá bez výtokových armatur připevněná na stěnu šrouby zdravotní, šířka umyvadla 640 mm, dle D.4.1.4</t>
  </si>
  <si>
    <t>-1588787332</t>
  </si>
  <si>
    <t>Umyvadlo keramické bílé zdravotní šířky 640 mm připevněné na stěnu šrouby</t>
  </si>
  <si>
    <t>725211681</t>
  </si>
  <si>
    <t>https://podminky.urs.cz/item/CS_URS_2023_01/725211661</t>
  </si>
  <si>
    <t>Umyvadla keramická bílá bez výtokových armatur do desky zápustná, šířky umyvadla 500 až 560 mm, dle výkresové části PD D.4.1.4</t>
  </si>
  <si>
    <t>-311584477</t>
  </si>
  <si>
    <t>Umyvadlo keramické bílé zápustné šířky 560 mm připevněné do desky</t>
  </si>
  <si>
    <t>725211661</t>
  </si>
  <si>
    <t>https://podminky.urs.cz/item/CS_URS_2023_01/725121525</t>
  </si>
  <si>
    <t>Pisoárové záchodky keramické automatické s radarovým senzorem, dle výpisu D.4.1.4</t>
  </si>
  <si>
    <t>874623362</t>
  </si>
  <si>
    <t>Pisoárový záchodek automatický s radarovým senzorem</t>
  </si>
  <si>
    <t>725121525</t>
  </si>
  <si>
    <t>splachovač WC automatický antivandal oddálené spláchnutí 24V DC</t>
  </si>
  <si>
    <t>-1720023858</t>
  </si>
  <si>
    <t>55147026</t>
  </si>
  <si>
    <t>sedátko klozetové duroplastové bílé s poklopem, specifikace viz. výpis D.4.1.4</t>
  </si>
  <si>
    <t>-444175942</t>
  </si>
  <si>
    <t>sedátko klozetové duroplastové bílé s poklopem</t>
  </si>
  <si>
    <t>55167381</t>
  </si>
  <si>
    <t>https://podminky.urs.cz/item/CS_URS_2023_01/725112173</t>
  </si>
  <si>
    <t>Zařízení záchodů kombi klozety s hlubokým splachováním zvýšený 50 cm s odpadem svislým pro imobilní dle D.4.1.4</t>
  </si>
  <si>
    <t>2057932332</t>
  </si>
  <si>
    <t>Kombi klozeti s hlubokým splachováním zvýšený odpad svislý</t>
  </si>
  <si>
    <t>725112173</t>
  </si>
  <si>
    <t>https://podminky.urs.cz/item/CS_URS_2023_01/725112002</t>
  </si>
  <si>
    <t>Zařízení záchodů klozety keramické standardní samostatně stojící s hlubokým splachováním odpad svislý, dle D.4.1.4</t>
  </si>
  <si>
    <t>513257860</t>
  </si>
  <si>
    <t>Klozet keramický standardní samostatně stojící s hlubokým splachováním odpad svislý</t>
  </si>
  <si>
    <t>725112002</t>
  </si>
  <si>
    <t>https://podminky.urs.cz/item/CS_URS_2023_01/725111132</t>
  </si>
  <si>
    <t>Zařízení záchodů splachovače nádržkové plastové nízkopoložené nebo vysokopoložené</t>
  </si>
  <si>
    <t>1095781098</t>
  </si>
  <si>
    <t>Splachovač nádržkový plastový nízkopoložený nebo vysokopoložený</t>
  </si>
  <si>
    <t>725111132</t>
  </si>
  <si>
    <t>Zdravotechnika - zařizovací předměty</t>
  </si>
  <si>
    <t>725</t>
  </si>
  <si>
    <t xml:space="preserve">Dílenská dokumentace elektroinstalace pro osazení posilovací stanice </t>
  </si>
  <si>
    <t>1323175804</t>
  </si>
  <si>
    <t>X722013</t>
  </si>
  <si>
    <t xml:space="preserve">Dílenská dokumentace návrhu posilovací stanice na základě zjištěných hodnot po osazení PH. </t>
  </si>
  <si>
    <t>765775980</t>
  </si>
  <si>
    <t>X722012</t>
  </si>
  <si>
    <t>Posilovací stanice osazena v případě nevyhovujícího tlaku - průtoku u PH v podkroví, 230V, 1,0 kW, včetně elektroinstalace, připojení ze stáv RK, úpravy v rozvaděči - samostatně jištěné zásuvka do 50,0m včetně revize, zednických přípomocí</t>
  </si>
  <si>
    <t>2054673958</t>
  </si>
  <si>
    <t>X722011</t>
  </si>
  <si>
    <t>https://podminky.urs.cz/item/CS_URS_2023_01/998722103</t>
  </si>
  <si>
    <t>Přesun hmot pro vnitřní vodovod stanovený z hmotnosti přesunovaného materiálu vodorovná dopravní vzdálenost do 50 m v objektech výšky přes 12 do 24 m</t>
  </si>
  <si>
    <t>-1736408220</t>
  </si>
  <si>
    <t>Přesun hmot tonážní pro vnitřní vodovod v objektech v přes 12 do 24 m</t>
  </si>
  <si>
    <t>998722103</t>
  </si>
  <si>
    <t>https://podminky.urs.cz/item/CS_URS_2023_01/722290234</t>
  </si>
  <si>
    <t>Zkoušky, proplach a desinfekce vodovodního potrubí proplach a desinfekce vodovodního potrubí do DN 80</t>
  </si>
  <si>
    <t>1609330707</t>
  </si>
  <si>
    <t>Proplach a dezinfekce vodovodního potrubí DN do 80</t>
  </si>
  <si>
    <t>722290234</t>
  </si>
  <si>
    <t>34+12+55+44</t>
  </si>
  <si>
    <t>https://podminky.urs.cz/item/CS_URS_2023_01/722290226</t>
  </si>
  <si>
    <t>Zkoušky, proplach a desinfekce vodovodního potrubí zkoušky těsnosti vodovodního potrubí závitového do DN 50</t>
  </si>
  <si>
    <t>1619998466</t>
  </si>
  <si>
    <t>Zkouška těsnosti vodovodního potrubí závitového DN do 50</t>
  </si>
  <si>
    <t>722290226</t>
  </si>
  <si>
    <t>https://podminky.urs.cz/item/CS_URS_2023_01/722250133</t>
  </si>
  <si>
    <t>Požární příslušenství a armatury hydrantový systém s tvarově stálou hadicí celoplechový D 19 x 30 m</t>
  </si>
  <si>
    <t>56156861</t>
  </si>
  <si>
    <t>Hydrantový systém s tvarově stálou hadicí D 25 x 30 m celoplechový</t>
  </si>
  <si>
    <t>722250133</t>
  </si>
  <si>
    <t>https://podminky.urs.cz/item/CS_URS_2023_01/722240123</t>
  </si>
  <si>
    <t>Armatury z plastických hmot kohouty (PPR) kulové DN 25</t>
  </si>
  <si>
    <t>667732931</t>
  </si>
  <si>
    <t>Kohout kulový plastový PPR DN 25</t>
  </si>
  <si>
    <t>722240123</t>
  </si>
  <si>
    <t>https://podminky.urs.cz/item/CS_URS_2023_01/722240103</t>
  </si>
  <si>
    <t>Armatury z plastických hmot ventily (PPR) přímé DN 32</t>
  </si>
  <si>
    <t>550402554</t>
  </si>
  <si>
    <t>Ventily plastové PPR přímé DN 32</t>
  </si>
  <si>
    <t>722240103</t>
  </si>
  <si>
    <t>https://podminky.urs.cz/item/CS_URS_2023_01/722230114</t>
  </si>
  <si>
    <t>Armatury se dvěma závity ventily přímé s odvodňovacím ventilem G 5/4"</t>
  </si>
  <si>
    <t>1947509352</t>
  </si>
  <si>
    <t>Ventil přímý G 5/4" s odvodněním a dvěma závity</t>
  </si>
  <si>
    <t>722230114</t>
  </si>
  <si>
    <t>https://podminky.urs.cz/item/CS_URS_2023_01/722220232</t>
  </si>
  <si>
    <t>Armatury s jedním závitem přechodové tvarovky PPR, PN 20 (SDR 6) s kovovým závitem vnitřním přechodky dGK D 25 x G 3/4"</t>
  </si>
  <si>
    <t>1977874891</t>
  </si>
  <si>
    <t>Přechodka dGK PPR PN 20 D 25 x G 3/4" s kovovým vnitřním závitem</t>
  </si>
  <si>
    <t>722220232</t>
  </si>
  <si>
    <t>https://podminky.urs.cz/item/CS_URS_2023_01/722220152</t>
  </si>
  <si>
    <t>Armatury s jedním závitem plastové (PPR) PN 20 (SDR 6) DN 20 x G 1/2"</t>
  </si>
  <si>
    <t>-1591626917</t>
  </si>
  <si>
    <t>Nástěnka závitová plastová PPR PN 20 DN 20 x G 1/2"</t>
  </si>
  <si>
    <t>722220152</t>
  </si>
  <si>
    <t>https://podminky.urs.cz/item/CS_URS_2023_01/722190901</t>
  </si>
  <si>
    <t>Opravy ostatní uzavření nebo otevření vodovodního potrubí při opravách včetně vypuštění a napuštění</t>
  </si>
  <si>
    <t>805582615</t>
  </si>
  <si>
    <t>Uzavření nebo otevření vodovodního potrubí při opravách</t>
  </si>
  <si>
    <t>722190901</t>
  </si>
  <si>
    <t>https://podminky.urs.cz/item/CS_URS_2023_01/722190401</t>
  </si>
  <si>
    <t>Zřízení přípojek na potrubí vyvedení a upevnění výpustek do DN 25</t>
  </si>
  <si>
    <t>-158984561</t>
  </si>
  <si>
    <t>Vyvedení a upevnění výpustku DN do 25</t>
  </si>
  <si>
    <t>722190401</t>
  </si>
  <si>
    <t>https://podminky.urs.cz/item/CS_URS_2023_01/722182013</t>
  </si>
  <si>
    <t>Podpůrný žlab pro potrubí průměru D 32</t>
  </si>
  <si>
    <t>-2006138649</t>
  </si>
  <si>
    <t>Podpůrný žlab pro potrubí D 32</t>
  </si>
  <si>
    <t>722182013</t>
  </si>
  <si>
    <t>https://podminky.urs.cz/item/CS_URS_2023_01/722182012</t>
  </si>
  <si>
    <t>Podpůrný žlab pro potrubí průměru D 25</t>
  </si>
  <si>
    <t>62953451</t>
  </si>
  <si>
    <t>Podpůrný žlab pro potrubí D 25</t>
  </si>
  <si>
    <t>722182012</t>
  </si>
  <si>
    <t>55+34</t>
  </si>
  <si>
    <t>https://podminky.urs.cz/item/CS_URS_2023_01/722181252</t>
  </si>
  <si>
    <t>Ochrana potrubí termoizolačními trubicemi z pěnového polyetylenu PE přilepenými v příčných a podélných spojích, tloušťky izolace přes 20 do 25 mm, vnitřního průměru izolace DN přes 22 do 45 mm</t>
  </si>
  <si>
    <t>1775684859</t>
  </si>
  <si>
    <t>Ochrana vodovodního potrubí přilepenými termoizolačními trubicemi z PE tl přes 20 do 25 mm DN přes 22 do 45 mm</t>
  </si>
  <si>
    <t>722181252</t>
  </si>
  <si>
    <t>https://podminky.urs.cz/item/CS_URS_2023_01/722181251</t>
  </si>
  <si>
    <t>Ochrana potrubí termoizolačními trubicemi z pěnového polyetylenu PE přilepenými v příčných a podélných spojích, tloušťky izolace přes 20 do 25 mm, vnitřního průměru izolace DN do 22 mm</t>
  </si>
  <si>
    <t>540226684</t>
  </si>
  <si>
    <t>Ochrana vodovodního potrubí přilepenými termoizolačními trubicemi z PE tl přes 20 do 25 mm DN do 22 mm</t>
  </si>
  <si>
    <t>722181251</t>
  </si>
  <si>
    <t>https://podminky.urs.cz/item/CS_URS_2023_01/722174024</t>
  </si>
  <si>
    <t>Potrubí z plastových trubek z polypropylenu PPR svařovaných polyfúzně PN 20 (SDR 6) D 32 x 5,4</t>
  </si>
  <si>
    <t>-167683376</t>
  </si>
  <si>
    <t>Potrubí vodovodní plastové PPR svar polyfúze PN 20 D 32x5,4 mm</t>
  </si>
  <si>
    <t>722174024</t>
  </si>
  <si>
    <t>20+15+5+10+5</t>
  </si>
  <si>
    <t>https://podminky.urs.cz/item/CS_URS_2023_01/722174023</t>
  </si>
  <si>
    <t>Potrubí z plastových trubek z polypropylenu PPR svařovaných polyfúzně PN 20 (SDR 6) D 25 x 4,2</t>
  </si>
  <si>
    <t>-158176463</t>
  </si>
  <si>
    <t>Potrubí vodovodní plastové PPR svar polyfúze PN 20 D 25x4,2 mm</t>
  </si>
  <si>
    <t>722174023</t>
  </si>
  <si>
    <t>20+5+5+14</t>
  </si>
  <si>
    <t>https://podminky.urs.cz/item/CS_URS_2023_01/722174022</t>
  </si>
  <si>
    <t>Potrubí z plastových trubek z polypropylenu PPR svařovaných polyfúzně PN 20 (SDR 6) D 20 x 3,4</t>
  </si>
  <si>
    <t>-2126571700</t>
  </si>
  <si>
    <t>Potrubí vodovodní plastové PPR svar polyfúze PN 20 D 20x3,4 mm</t>
  </si>
  <si>
    <t>722174022</t>
  </si>
  <si>
    <t>https://podminky.urs.cz/item/CS_URS_2023_01/722140115</t>
  </si>
  <si>
    <t>Potrubí z ocelových trubek z ušlechtilé oceli (nerez) spojované lisováním Ø 35/1,5</t>
  </si>
  <si>
    <t>5997107</t>
  </si>
  <si>
    <t>Potrubí vodovodní ocelové z ušlechtilé oceli spojované lisováním D 35x 1,5 mm</t>
  </si>
  <si>
    <t>722140115</t>
  </si>
  <si>
    <t>https://podminky.urs.cz/item/CS_URS_2023_01/722131914</t>
  </si>
  <si>
    <t>Opravy vodovodního potrubí z ocelových trubek pozinkovaných závitových vsazení odbočky do potrubí DN 32</t>
  </si>
  <si>
    <t>-1472391259</t>
  </si>
  <si>
    <t>Potrubí pozinkované závitové vsazení odbočky do potrubí DN 32</t>
  </si>
  <si>
    <t>722131914</t>
  </si>
  <si>
    <t>1+1</t>
  </si>
  <si>
    <t>pitná voda + požární vodovod</t>
  </si>
  <si>
    <t>https://podminky.urs.cz/item/CS_URS_2023_01/722130993</t>
  </si>
  <si>
    <t>Opravy vodovodního potrubí z ocelových trubek pozinkovaných závitových vsazení odbočky do potrubí oboustrannými svěrnými spojkami DN potrubí / G odbočky DN 32 / G 1</t>
  </si>
  <si>
    <t>835969879</t>
  </si>
  <si>
    <t>Potrubí pozinkované závitové vsazení odbočky do potrubí oboustranná svěrná spojka DN 32 / G 1</t>
  </si>
  <si>
    <t>722130993</t>
  </si>
  <si>
    <t>https://podminky.urs.cz/item/CS_URS_2023_01/722130916</t>
  </si>
  <si>
    <t>Opravy vodovodního potrubí z ocelových trubek pozinkovaných závitových přeřezání ocelové trubky přes 25 do DN 50</t>
  </si>
  <si>
    <t>733390794</t>
  </si>
  <si>
    <t>Potrubí pozinkované závitové přeřezání ocelové trubky DN od 25 do 50</t>
  </si>
  <si>
    <t>722130916</t>
  </si>
  <si>
    <t>https://podminky.urs.cz/item/CS_URS_2023_01/722130234</t>
  </si>
  <si>
    <t>Potrubí z ocelových trubek pozinkovaných závitových svařovaných běžných DN 32</t>
  </si>
  <si>
    <t>958108945</t>
  </si>
  <si>
    <t>Potrubí vodovodní ocelové závitové pozinkované svařované běžné DN 32</t>
  </si>
  <si>
    <t>722130234</t>
  </si>
  <si>
    <t>Systemový prostup šikmou střechou pro potrubí PVC 70</t>
  </si>
  <si>
    <t>-1035154405</t>
  </si>
  <si>
    <t>X72102</t>
  </si>
  <si>
    <t>Systemový prostup šikmou střechou pro potrubí PVC 110</t>
  </si>
  <si>
    <t>-1156206548</t>
  </si>
  <si>
    <t>X72101</t>
  </si>
  <si>
    <t>https://podminky.urs.cz/item/CS_URS_2023_01/998721103</t>
  </si>
  <si>
    <t>Přesun hmot pro vnitřní kanalizace stanovený z hmotnosti přesunovaného materiálu vodorovná dopravní vzdálenost do 50 m v objektech výšky přes 12 do 24 m</t>
  </si>
  <si>
    <t>25734452</t>
  </si>
  <si>
    <t>Přesun hmot tonážní pro vnitřní kanalizace v objektech v přes 12 do 24 m</t>
  </si>
  <si>
    <t>998721103</t>
  </si>
  <si>
    <t>https://podminky.urs.cz/item/CS_URS_2023_01/721910912</t>
  </si>
  <si>
    <t>Pročištění svislých odpadů v jednom podlaží do DN 200</t>
  </si>
  <si>
    <t>-1304904193</t>
  </si>
  <si>
    <t>Pročištění odpadů svislých v jednom podlaží DN do 200</t>
  </si>
  <si>
    <t>721910912</t>
  </si>
  <si>
    <t>3+6+8+12+16+18+2+42+8</t>
  </si>
  <si>
    <t>https://podminky.urs.cz/item/CS_URS_2023_01/721290111</t>
  </si>
  <si>
    <t>Zkouška těsnosti kanalizace v objektech vodou do DN 125</t>
  </si>
  <si>
    <t>1496788553</t>
  </si>
  <si>
    <t>Zkouška těsnosti potrubí kanalizace vodou DN do 125</t>
  </si>
  <si>
    <t>721290111</t>
  </si>
  <si>
    <t>https://podminky.urs.cz/item/CS_URS_2023_01/721274103</t>
  </si>
  <si>
    <t>Ventily přivzdušňovací odpadních potrubí venkovní DN 110</t>
  </si>
  <si>
    <t>278281490</t>
  </si>
  <si>
    <t>Přivzdušňovací ventil venkovní odpadních potrubí DN 110</t>
  </si>
  <si>
    <t>721274103</t>
  </si>
  <si>
    <t>https://podminky.urs.cz/item/CS_URS_2023_01/721273152</t>
  </si>
  <si>
    <t>Ventilační hlavice z polypropylenu (PP) DN 75</t>
  </si>
  <si>
    <t>-422865914</t>
  </si>
  <si>
    <t>Hlavice ventilační polypropylen PP DN 75</t>
  </si>
  <si>
    <t>721273152</t>
  </si>
  <si>
    <t>https://podminky.urs.cz/item/CS_URS_2023_01/721211422</t>
  </si>
  <si>
    <t>Podlahové vpusti se svislým odtokem DN 50/75/110 mřížka nerez 138x138</t>
  </si>
  <si>
    <t>-480344607</t>
  </si>
  <si>
    <t>Vpusť podlahová se svislým odtokem DN 50/75/110 mřížka nerez 138x138</t>
  </si>
  <si>
    <t>721211422</t>
  </si>
  <si>
    <t>6+1</t>
  </si>
  <si>
    <t>https://podminky.urs.cz/item/CS_URS_2023_01/721194109</t>
  </si>
  <si>
    <t>Vyměření přípojek na potrubí vyvedení a upevnění odpadních výpustek DN 110</t>
  </si>
  <si>
    <t>1762118304</t>
  </si>
  <si>
    <t>Vyvedení a upevnění odpadních výpustek DN 110</t>
  </si>
  <si>
    <t>721194109</t>
  </si>
  <si>
    <t>5+1</t>
  </si>
  <si>
    <t>https://podminky.urs.cz/item/CS_URS_2023_01/721194107</t>
  </si>
  <si>
    <t>Vyměření přípojek na potrubí vyvedení a upevnění odpadních výpustek DN 70</t>
  </si>
  <si>
    <t>177718382</t>
  </si>
  <si>
    <t>Vyvedení a upevnění odpadních výpustek DN 70</t>
  </si>
  <si>
    <t>721194107</t>
  </si>
  <si>
    <t>https://podminky.urs.cz/item/CS_URS_2023_01/721194105</t>
  </si>
  <si>
    <t>Vyměření přípojek na potrubí vyvedení a upevnění odpadních výpustek DN 50</t>
  </si>
  <si>
    <t>-1291201559</t>
  </si>
  <si>
    <t>Vyvedení a upevnění odpadních výpustek DN 50</t>
  </si>
  <si>
    <t>721194105</t>
  </si>
  <si>
    <t>https://podminky.urs.cz/item/CS_URS_2023_01/721194104</t>
  </si>
  <si>
    <t>Vyměření přípojek na potrubí vyvedení a upevnění odpadních výpustek DN 40</t>
  </si>
  <si>
    <t>630570871</t>
  </si>
  <si>
    <t>Vyvedení a upevnění odpadních výpustek DN 40</t>
  </si>
  <si>
    <t>721194104</t>
  </si>
  <si>
    <t>https://podminky.urs.cz/item/CS_URS_2023_01/721194103</t>
  </si>
  <si>
    <t>Vyměření přípojek na potrubí vyvedení a upevnění odpadních výpustek DN 32</t>
  </si>
  <si>
    <t>-483825586</t>
  </si>
  <si>
    <t>Vyvedení a upevnění odpadních výpustek DN 32</t>
  </si>
  <si>
    <t>721194103</t>
  </si>
  <si>
    <t>1+1+1</t>
  </si>
  <si>
    <t>https://podminky.urs.cz/item/CS_URS_2023_01/721174045</t>
  </si>
  <si>
    <t>Potrubí z trub polypropylenových připojovací DN 110</t>
  </si>
  <si>
    <t>-1793386921</t>
  </si>
  <si>
    <t>Potrubí kanalizační z PP připojovací DN 110</t>
  </si>
  <si>
    <t>721174045</t>
  </si>
  <si>
    <t>2+2+2</t>
  </si>
  <si>
    <t>https://podminky.urs.cz/item/CS_URS_2023_01/721174044</t>
  </si>
  <si>
    <t>Potrubí z trub polypropylenových připojovací DN 75</t>
  </si>
  <si>
    <t>-879160608</t>
  </si>
  <si>
    <t>Potrubí kanalizační z PP připojovací DN 75</t>
  </si>
  <si>
    <t>721174044</t>
  </si>
  <si>
    <t>4+2+2</t>
  </si>
  <si>
    <t>https://podminky.urs.cz/item/CS_URS_2023_01/721174043</t>
  </si>
  <si>
    <t>Potrubí z trub polypropylenových připojovací DN 50</t>
  </si>
  <si>
    <t>1918202413</t>
  </si>
  <si>
    <t>Potrubí kanalizační z PP připojovací DN 50</t>
  </si>
  <si>
    <t>721174043</t>
  </si>
  <si>
    <t>8+2+2</t>
  </si>
  <si>
    <t>https://podminky.urs.cz/item/CS_URS_2023_01/721174042</t>
  </si>
  <si>
    <t>Potrubí z trub polypropylenových připojovací DN 40</t>
  </si>
  <si>
    <t>-144169251</t>
  </si>
  <si>
    <t>Potrubí kanalizační z PP připojovací DN 40</t>
  </si>
  <si>
    <t>721174042</t>
  </si>
  <si>
    <t>2+12+2</t>
  </si>
  <si>
    <t>https://podminky.urs.cz/item/CS_URS_2023_01/721174025</t>
  </si>
  <si>
    <t>Potrubí z trub polypropylenových odpadní (svislé) DN 110</t>
  </si>
  <si>
    <t>551125348</t>
  </si>
  <si>
    <t>Potrubí kanalizační z PP odpadní DN 110</t>
  </si>
  <si>
    <t>721174025</t>
  </si>
  <si>
    <t>6+6+2+4</t>
  </si>
  <si>
    <t>https://podminky.urs.cz/item/CS_URS_2023_01/721174024</t>
  </si>
  <si>
    <t>Potrubí z trub polypropylenových odpadní (svislé) DN 75</t>
  </si>
  <si>
    <t>1823700244</t>
  </si>
  <si>
    <t>Potrubí kanalizační z PP odpadní DN 75</t>
  </si>
  <si>
    <t>721174024</t>
  </si>
  <si>
    <t>https://podminky.urs.cz/item/CS_URS_2023_01/721173402</t>
  </si>
  <si>
    <t>Potrubí z trub PVC SN4 svodné (ležaté) DN 125</t>
  </si>
  <si>
    <t>-1364107062</t>
  </si>
  <si>
    <t>Potrubí kanalizační z PVC SN 4 svodné DN 125</t>
  </si>
  <si>
    <t>721173402</t>
  </si>
  <si>
    <t>6+12+8+8+6+2+4+4</t>
  </si>
  <si>
    <t>https://podminky.urs.cz/item/CS_URS_2023_01/721173401</t>
  </si>
  <si>
    <t>Potrubí z trub PVC SN4 svodné (ležaté) DN 110</t>
  </si>
  <si>
    <t>1427028812</t>
  </si>
  <si>
    <t>Potrubí kanalizační z PVC SN 4 svodné DN 110</t>
  </si>
  <si>
    <t>721173401</t>
  </si>
  <si>
    <t>https://podminky.urs.cz/item/CS_URS_2023_01/721171915</t>
  </si>
  <si>
    <t>Opravy odpadního potrubí plastového propojení dosavadního potrubí DN 110</t>
  </si>
  <si>
    <t>926459685</t>
  </si>
  <si>
    <t>Potrubí z PP propojení potrubí DN 110</t>
  </si>
  <si>
    <t>721171915</t>
  </si>
  <si>
    <t>https://podminky.urs.cz/item/CS_URS_2023_01/721171905</t>
  </si>
  <si>
    <t>Opravy odpadního potrubí plastového vsazení odbočky do potrubí DN 110</t>
  </si>
  <si>
    <t>-1615289800</t>
  </si>
  <si>
    <t>Potrubí z PP vsazení odbočky do hrdla DN 110</t>
  </si>
  <si>
    <t>721171905</t>
  </si>
  <si>
    <t>https://podminky.urs.cz/item/CS_URS_2023_01/721140905</t>
  </si>
  <si>
    <t>Opravy odpadního potrubí litinového vsazení odbočky do potrubí DN 100</t>
  </si>
  <si>
    <t>-1899968186</t>
  </si>
  <si>
    <t>Potrubí litinové vsazení odbočky DN 100</t>
  </si>
  <si>
    <t>721140905</t>
  </si>
  <si>
    <t>https://podminky.urs.cz/item/CS_URS_2023_01/721100902</t>
  </si>
  <si>
    <t>Opravy potrubí hrdlového přetěsnění hrdla odpadního potrubí do DN 100</t>
  </si>
  <si>
    <t>1477769882</t>
  </si>
  <si>
    <t>Přetěsnění potrubí hrdlového DN do 100</t>
  </si>
  <si>
    <t>721100902</t>
  </si>
  <si>
    <t>Zdravotechnika - vnitřní kanalizace</t>
  </si>
  <si>
    <t>721</t>
  </si>
  <si>
    <t>https://podminky.urs.cz/item/CS_URS_2023_01/997013609</t>
  </si>
  <si>
    <t>Poplatek za uložení stavebního odpadu na skládce (skládkovné) ze směsí nebo oddělených frakcí betonu, cihel a keramických výrobků zatříděného do Katalogu odpadů pod kódem 17 01 07</t>
  </si>
  <si>
    <t>-536536450</t>
  </si>
  <si>
    <t>Poplatek za uložení na skládce (skládkovné) stavebního odpadu ze směsí nebo oddělených frakcí betonu, cihel a keramických výrobků kód odpadu 17 01 07</t>
  </si>
  <si>
    <t>997013609</t>
  </si>
  <si>
    <t>https://podminky.urs.cz/item/CS_URS_2023_01/997013151</t>
  </si>
  <si>
    <t>Vnitrostaveništní doprava suti a vybouraných hmot vodorovně do 50 m svisle s omezením mechanizace pro budovy a haly výšky do 6 m</t>
  </si>
  <si>
    <t>-1873737472</t>
  </si>
  <si>
    <t>Vnitrostaveništní doprava suti a vybouraných hmot pro budovy v do 6 m s omezením mechanizace</t>
  </si>
  <si>
    <t>997013151</t>
  </si>
  <si>
    <t>1,56*19</t>
  </si>
  <si>
    <t>https://podminky.urs.cz/item/CS_URS_2023_01/997002519</t>
  </si>
  <si>
    <t>Vodorovné přemístění suti a vybouraných hmot bez naložení, se složením a hrubým urovnáním Příplatek k ceně za každý další i započatý 1 km přes 1 km</t>
  </si>
  <si>
    <t>-1806666700</t>
  </si>
  <si>
    <t>Příplatek ZKD 1 km přemístění suti a vybouraných hmot</t>
  </si>
  <si>
    <t>997002519</t>
  </si>
  <si>
    <t>https://podminky.urs.cz/item/CS_URS_2023_01/997002511</t>
  </si>
  <si>
    <t>Vodorovné přemístění suti a vybouraných hmot bez naložení, se složením a hrubým urovnáním na vzdálenost do 1 km</t>
  </si>
  <si>
    <t>-334052400</t>
  </si>
  <si>
    <t>Vodorovné přemístění suti a vybouraných hmot bez naložení ale se složením a urovnáním do 1 km</t>
  </si>
  <si>
    <t>997002511</t>
  </si>
  <si>
    <t>https://podminky.urs.cz/item/CS_URS_2023_01/977151113</t>
  </si>
  <si>
    <t>Jádrové vrty diamantovými korunkami do stavebních materiálů (železobetonu, betonu, cihel, obkladů, dlažeb, kamene) průměru přes 40 do 50 mm</t>
  </si>
  <si>
    <t>-1048556375</t>
  </si>
  <si>
    <t>Jádrové vrty diamantovými korunkami do stavebních materiálů D přes 40 do 50 mm</t>
  </si>
  <si>
    <t>977151113</t>
  </si>
  <si>
    <t>https://podminky.urs.cz/item/CS_URS_2023_01/977151112</t>
  </si>
  <si>
    <t>Jádrové vrty diamantovými korunkami do stavebních materiálů (železobetonu, betonu, cihel, obkladů, dlažeb, kamene) průměru přes 35 do 40 mm</t>
  </si>
  <si>
    <t>1998172232</t>
  </si>
  <si>
    <t>Jádrové vrty diamantovými korunkami do stavebních materiálů D přes 35 do 40 mm</t>
  </si>
  <si>
    <t>977151112</t>
  </si>
  <si>
    <t>2+12+6+6+2+4</t>
  </si>
  <si>
    <t>https://podminky.urs.cz/item/CS_URS_2023_01/974031153</t>
  </si>
  <si>
    <t>Vysekání rýh ve zdivu cihelném na maltu vápennou nebo vápenocementovou do hl. 100 mm a šířky do 100 mm</t>
  </si>
  <si>
    <t>-10055203</t>
  </si>
  <si>
    <t>Vysekání rýh ve zdivu cihelném hl do 100 mm š do 100 mm</t>
  </si>
  <si>
    <t>974031153</t>
  </si>
  <si>
    <t>3+6+6+8+4+2+20+2+5+18</t>
  </si>
  <si>
    <t>https://podminky.urs.cz/item/CS_URS_2023_01/974031143</t>
  </si>
  <si>
    <t>Vysekání rýh ve zdivu cihelném na maltu vápennou nebo vápenocementovou do hl. 70 mm a šířky do 100 mm</t>
  </si>
  <si>
    <t>-1460973564</t>
  </si>
  <si>
    <t>Vysekání rýh ve zdivu cihelném hl do 70 mm š do 100 mm</t>
  </si>
  <si>
    <t>974031143</t>
  </si>
  <si>
    <t>(74+32)*0,2</t>
  </si>
  <si>
    <t>https://podminky.urs.cz/item/CS_URS_2023_01/612135101</t>
  </si>
  <si>
    <t>Hrubá výplň rýh maltou jakékoli šířky rýhy ve stěnách</t>
  </si>
  <si>
    <t>-24528411</t>
  </si>
  <si>
    <t>Hrubá výplň rýh ve stěnách maltou jakékoli šířky rýhy</t>
  </si>
  <si>
    <t>612135101</t>
  </si>
  <si>
    <t xml:space="preserve">    725 - Zdravotechnika - zařizovací předměty</t>
  </si>
  <si>
    <t xml:space="preserve">    721 - Zdravotechnika - vnitřní kanalizace</t>
  </si>
  <si>
    <t>Podkrovní vestavba č.p. 1, na parcele č.  st.7, v Českém Brodě_ D.1.4.1_zti</t>
  </si>
  <si>
    <t>{ece54144-7cfa-47f3-8780-eb4a9c9bd130}</t>
  </si>
  <si>
    <t>Projektová dokumentace skutečného provedení stavby</t>
  </si>
  <si>
    <t>XE94</t>
  </si>
  <si>
    <t>MP</t>
  </si>
  <si>
    <t>Provedení revizních zkoušek, vč. revizní zprávy dle ČSN 33 1500, ČSN 33 2000-6 ed.2</t>
  </si>
  <si>
    <t>XE93</t>
  </si>
  <si>
    <t>Komplexní vyzkoušení</t>
  </si>
  <si>
    <t>XE91</t>
  </si>
  <si>
    <t>Podružný materiál</t>
  </si>
  <si>
    <t>XE902</t>
  </si>
  <si>
    <t>Konzultace revizního  technika s dodavateli stavby</t>
  </si>
  <si>
    <t>XE610</t>
  </si>
  <si>
    <t>Kooperace s HSV</t>
  </si>
  <si>
    <t>XE609</t>
  </si>
  <si>
    <t>Kooperace s dodavateli vzduchotechniky</t>
  </si>
  <si>
    <t>XE608</t>
  </si>
  <si>
    <t>Zpětná montáž stávající ochrany před bleskem, vč. příp. doplnění materiálu</t>
  </si>
  <si>
    <t>XE606</t>
  </si>
  <si>
    <t>Demontáž stávající ochrany před bleskem</t>
  </si>
  <si>
    <t>XE605</t>
  </si>
  <si>
    <t>Montáž a zapojení  pohybových čidel,apod</t>
  </si>
  <si>
    <t>XE604</t>
  </si>
  <si>
    <t>Montáž a zapojení rozvaděče, úprava stávajících rozvaděčů</t>
  </si>
  <si>
    <t>XE601</t>
  </si>
  <si>
    <t>Montáž a zapojení ventilátorů, VZT jednotky</t>
  </si>
  <si>
    <t>XE600</t>
  </si>
  <si>
    <t>Montáž a zapojení podlahových krabic</t>
  </si>
  <si>
    <t>XE599</t>
  </si>
  <si>
    <t>Spojka uzemňovací SUM1</t>
  </si>
  <si>
    <t>XE4742</t>
  </si>
  <si>
    <t>H</t>
  </si>
  <si>
    <t>Spojka žlabu SZM 1</t>
  </si>
  <si>
    <t>XE4741</t>
  </si>
  <si>
    <t>Kabelový žlab drátěný 50/50, žárový zinek</t>
  </si>
  <si>
    <t>XE471</t>
  </si>
  <si>
    <t>Protipožární tmel , ucpávky</t>
  </si>
  <si>
    <t>XE461</t>
  </si>
  <si>
    <t>Rozvodnice RS 4 - cena dle specifikace</t>
  </si>
  <si>
    <t>XE37</t>
  </si>
  <si>
    <t>Rozvodnice RS 3 - úprava, doplnění - cena dle specifikace</t>
  </si>
  <si>
    <t>XE36</t>
  </si>
  <si>
    <t>Rozvodnice RE  -  úprava, navýšení - cena dle specifikace</t>
  </si>
  <si>
    <t>XE34</t>
  </si>
  <si>
    <t>Montáž svítidel</t>
  </si>
  <si>
    <t>XE061</t>
  </si>
  <si>
    <t>Recyklace svítidel</t>
  </si>
  <si>
    <t>XE060</t>
  </si>
  <si>
    <t>N9c - svítidlo přisazené bez piktogramu , INFINITY II B, 2W, s nouzovým zdrojem</t>
  </si>
  <si>
    <t>XE059</t>
  </si>
  <si>
    <t>N9b - nouzové svítidlo přisazené s piktogramem PS 61 (hydrant), INFINITY II B, 2W</t>
  </si>
  <si>
    <t>N9a - nouzové svítidlo přisazené s piktogramem PS 27, INFINITY II B, 2W</t>
  </si>
  <si>
    <t>N8 - stropní přisazené svítidlo EVO600, 8a-černé,8b-bílé, 5000lm, 4000K, s nouzovým modulem</t>
  </si>
  <si>
    <t>XE058</t>
  </si>
  <si>
    <t>E7 - lištový systém s bodovými svítidly ST151T LED 30S/930 wb bk, černé, 2594lm, 4000K - SVÍTIDLO</t>
  </si>
  <si>
    <t>XE057</t>
  </si>
  <si>
    <t>E7 - lištový systém s bodovými svítidly ST151T LED 30S/930 wb bk, černé, 2594lm, 4000K - LIŠTA</t>
  </si>
  <si>
    <t>E6 - stropní závěsné svítidlo HLP4000LKO, 4500 lm, 4000K, 33 W</t>
  </si>
  <si>
    <t>XE056</t>
  </si>
  <si>
    <t>E5 - stropní a nástěnné svítidlo BRSB, 2700 lm, 3000K, s nouzovým modulem</t>
  </si>
  <si>
    <t>XE055</t>
  </si>
  <si>
    <t>E4 - zápustný profil do SDK podhledu ALUMIA Larko+LED pásek, 1972 lm /1m, 4K</t>
  </si>
  <si>
    <t>XE054</t>
  </si>
  <si>
    <t>E3 - svítidlo stropní zápustné SPMI 1000, 4000K, 1000 lm, 10 W</t>
  </si>
  <si>
    <t>XE053</t>
  </si>
  <si>
    <t>E2 - svítidlo stropní zápustné SPMI 1500, 4000K, 1500 lm, 15 W</t>
  </si>
  <si>
    <t>XE052</t>
  </si>
  <si>
    <t>E1 - svítidlo stropní závěsné GEO PL 12000, K000K,11500lm, 93 W</t>
  </si>
  <si>
    <t>XE051</t>
  </si>
  <si>
    <t>Zásuvka RJ45, instal.do podlahové krabic,vč. montáže a zapojení</t>
  </si>
  <si>
    <t>XE045</t>
  </si>
  <si>
    <t>Zásuvka 45x45mm, s ochr.před přepětím ,16A,230V, instal.do podlahové krabic,vč. montáže a zapojení</t>
  </si>
  <si>
    <t>XE044</t>
  </si>
  <si>
    <t>Podložka přístrojová pro modulární přístroje</t>
  </si>
  <si>
    <t>XE043</t>
  </si>
  <si>
    <t>Krabice přístrojová podlahová</t>
  </si>
  <si>
    <t>XE042</t>
  </si>
  <si>
    <t>Podlahová krabice univerzální 332x250 x 80-95 mm</t>
  </si>
  <si>
    <t>XE041</t>
  </si>
  <si>
    <t>Rám podlahové  krabice  - 330x260x62 mm</t>
  </si>
  <si>
    <t>XE040</t>
  </si>
  <si>
    <t>Chránička na kabely černá Creative-tube RM04, opletená hedvábím</t>
  </si>
  <si>
    <t>XE031</t>
  </si>
  <si>
    <t>Snímač pohybu - 2 relé ( ovládání ventilátoru)</t>
  </si>
  <si>
    <t>XE030</t>
  </si>
  <si>
    <t>Snímač pohybu - 1 relé</t>
  </si>
  <si>
    <t>XE029</t>
  </si>
  <si>
    <t>Časové relé, instalace do krabice SMR-T- zpožděné vypnutí ventilátoru,vč. montáže</t>
  </si>
  <si>
    <t>XE028</t>
  </si>
  <si>
    <t>ks</t>
  </si>
  <si>
    <t>Signalizační systém pro imobilní - montáž</t>
  </si>
  <si>
    <t>XE0275</t>
  </si>
  <si>
    <t>Signalizační systém pro imobilní - sdělovací kabel J-Y(St)-Y 2x2x0,8 mm</t>
  </si>
  <si>
    <t>XE0274</t>
  </si>
  <si>
    <t>Signalizační systém pro imobilní - tlačítko signální prosvětlené FAP 2001, vč. krab. + rámečku</t>
  </si>
  <si>
    <t>XE0273</t>
  </si>
  <si>
    <t>Signalizační systém pro imobilní - potvrzovací tlačítko FAP 1001, vč. krab. + rámečku</t>
  </si>
  <si>
    <t>XE0272</t>
  </si>
  <si>
    <t>Signalizační systém pro imobilní - kontrolní modul s alarmem FEH 2001, vč. krab. + rámečku</t>
  </si>
  <si>
    <t>XE0271</t>
  </si>
  <si>
    <t>Signalizační systém pro imobilní - trafo FLM 1000, vč. krab. + rámečku</t>
  </si>
  <si>
    <t>XE027</t>
  </si>
  <si>
    <t>Ekvipotenciální přípojnice EP-R15-B - do krabice KT250.,vč.montáže</t>
  </si>
  <si>
    <t>XE012</t>
  </si>
  <si>
    <t>Montáž se zhotovením konstrukce pro upevnění přístrojů přes 50 do 100 kg</t>
  </si>
  <si>
    <t>741910514</t>
  </si>
  <si>
    <t>SP</t>
  </si>
  <si>
    <t>Montáž se zhotovením konstrukce pro upevnění přístrojů přes 10 do 50 kg</t>
  </si>
  <si>
    <t>741910513</t>
  </si>
  <si>
    <t>Montáž se zhotovením konstrukce pro upevnění přístrojů do 5 kg</t>
  </si>
  <si>
    <t>741910511</t>
  </si>
  <si>
    <t>Montáž svorka hromosvodná na potrubí D do 200 mm se zhotovením</t>
  </si>
  <si>
    <t>741420031</t>
  </si>
  <si>
    <t>Montáž svorka hromosvodná se 3 a více šrouby</t>
  </si>
  <si>
    <t>741420022</t>
  </si>
  <si>
    <t>Montáž zásuvka (polo)zapuštěná bezšroubové připojení 2P + PE s přepěťovou ochranou se zapojením vodičů</t>
  </si>
  <si>
    <t>741313005</t>
  </si>
  <si>
    <t>Montáž zásuvka (polo)zapuštěná bezšroubové připojení 2P+PE dvojí zapojení - průběžná se zapojením vodičů</t>
  </si>
  <si>
    <t>741313002</t>
  </si>
  <si>
    <t>Montáž přepínač (polo)zapuštěný bezšroubové připojení 7-křížový se zapojením vodičů</t>
  </si>
  <si>
    <t>741310126</t>
  </si>
  <si>
    <t>Montáž přepínač (polo)zapuštěný bezšroubové připojení 6+6-dvojitý střídavý se zapojením vodičů</t>
  </si>
  <si>
    <t>741310125</t>
  </si>
  <si>
    <t>Montáž přepínač (polo)zapuštěný bezšroubové připojení 6-střídavý se zapojením vodičů</t>
  </si>
  <si>
    <t>741310122</t>
  </si>
  <si>
    <t>Montáž přepínač (polo)zapuštěný bezšroubové připojení 5-seriový se zapojením vodičů</t>
  </si>
  <si>
    <t>741310121</t>
  </si>
  <si>
    <t>Montáž ovladač (polo)zapuštěný bezšroubové připojení 1/0-tlačítkový zapínací se zapojením vodičů</t>
  </si>
  <si>
    <t>741310112</t>
  </si>
  <si>
    <t>Montáž spínač (polo)zapuštěný bezšroubové připojení 1-jednopólový se zapojením vodičů</t>
  </si>
  <si>
    <t>741310101</t>
  </si>
  <si>
    <t>Ukončení vodič izolovaný do 6 mm2 v rozváděči nebo na přístroji</t>
  </si>
  <si>
    <t>741130004</t>
  </si>
  <si>
    <t>Ukončení vodič izolovaný do 2,5 mm2 v rozváděči nebo na přístroji</t>
  </si>
  <si>
    <t>741130001</t>
  </si>
  <si>
    <t>Montáž kabel Cu plný kulatý žíla 5x4 až 6 mm2 uložený pevně (např. CYKY)</t>
  </si>
  <si>
    <t>741122642</t>
  </si>
  <si>
    <t>Montáž kabel Cu plný kulatý žíla 5x1,5 až 2,5 mm2 uložený pevně (např. CYKY)</t>
  </si>
  <si>
    <t>741122641</t>
  </si>
  <si>
    <t>Montáž kabel Cu plný kulatý žíla 3x1,5 až 6 mm2 uložený pevně (např. CYKY)</t>
  </si>
  <si>
    <t>741122611</t>
  </si>
  <si>
    <t>Montáž kabel Cu plný kulatý žíla 2x1,5 až 6 mm2 uložený pevně (např. CYKY)</t>
  </si>
  <si>
    <t>741122601</t>
  </si>
  <si>
    <t>Montáž vodič Cu izolovaný plný a laněný žíla 10-16 mm2 pod omítku (např. CY)</t>
  </si>
  <si>
    <t>741120003</t>
  </si>
  <si>
    <t>Montáž vodič Cu izolovaný plný a laněný žíla 0,35-6 mm2 pod omítku (např. CY)</t>
  </si>
  <si>
    <t>741120001</t>
  </si>
  <si>
    <t>Montáž krabice přístrojová zapuštěná plastová kruhová</t>
  </si>
  <si>
    <t>741112061</t>
  </si>
  <si>
    <t>Montáž krabice nástěnná plastová čtyřhranná do 100x100 mm</t>
  </si>
  <si>
    <t>741112021</t>
  </si>
  <si>
    <t>Montáž krabice zapuštěná plastová kruhová</t>
  </si>
  <si>
    <t>741112001</t>
  </si>
  <si>
    <t>Montáž trubka plastová ohebná D přes 35 mm uložená pevně</t>
  </si>
  <si>
    <t>741110043</t>
  </si>
  <si>
    <t>Montáž trubka plastová ohebná D přes 23 do 35 mm uložená pevně</t>
  </si>
  <si>
    <t>741110042</t>
  </si>
  <si>
    <t>svorka na potrubí 1/2" - 22mm, FeZn</t>
  </si>
  <si>
    <t>35441997</t>
  </si>
  <si>
    <t>svorka připojovací k připojení kovových částí</t>
  </si>
  <si>
    <t>35441895</t>
  </si>
  <si>
    <t>krabice pod omítku PVC odbočná kruhová D 100mm s víčkem a svorkovnicí</t>
  </si>
  <si>
    <t>34571563</t>
  </si>
  <si>
    <t>krabice pod omítku PVC odbočná kruhová D 70mm s víčkem a svorkovnicí</t>
  </si>
  <si>
    <t>34571521</t>
  </si>
  <si>
    <t>krabice lištová PVC odbočná čtvercová se svorkovnicí 80x80mm</t>
  </si>
  <si>
    <t>34571499</t>
  </si>
  <si>
    <t>krabice pod omítku PVC přístrojová kruhová D 70mm hluboká</t>
  </si>
  <si>
    <t>34571451</t>
  </si>
  <si>
    <t>trubka elektroinstalační ohebná z PVC (EN) 2350</t>
  </si>
  <si>
    <t>34571076</t>
  </si>
  <si>
    <t>trubka elektroinstalační ohebná z PVC (EN) 2332</t>
  </si>
  <si>
    <t>34571074</t>
  </si>
  <si>
    <t>zásuvka nástěnná jednonásobná s víčkem, IP44, bezšroubové svorky</t>
  </si>
  <si>
    <t>34555235</t>
  </si>
  <si>
    <t>zásuvka zápustná jednonásobná, s optickou přepěťovou ochranou, šroubové svorky</t>
  </si>
  <si>
    <t>34555204</t>
  </si>
  <si>
    <t>zásuvka zápustná jednonásobná chráněná, šroubové svorky</t>
  </si>
  <si>
    <t>34555202</t>
  </si>
  <si>
    <t>ovládač zapínací kompletní, zápustný, řazení 1/0, šroubové svorky</t>
  </si>
  <si>
    <t>34535008</t>
  </si>
  <si>
    <t>přepínač střídavý dvojitý kompletní, zápustný, řazení 6+6(6+1), šroubové svorky</t>
  </si>
  <si>
    <t>34535007</t>
  </si>
  <si>
    <t>přepínač křížový kompletní, zápustný, řazení 7, šroubové svorky</t>
  </si>
  <si>
    <t>34535004</t>
  </si>
  <si>
    <t>přepínač střídavý kompletní, zápustný, řazení 6, šroubové svorky</t>
  </si>
  <si>
    <t>34535003</t>
  </si>
  <si>
    <t>přepínač sériový kompletní, zápustný, řazení 5, šroubové svorky</t>
  </si>
  <si>
    <t>34535002</t>
  </si>
  <si>
    <t>spínač kompletní, zápustný, jednopólový, řazení 1, šroubové svorky</t>
  </si>
  <si>
    <t>34535000</t>
  </si>
  <si>
    <t>vodič propojovací jádro Cu lanované izolace PVC 450/750V (H07V-R) 1x10mm2</t>
  </si>
  <si>
    <t>34140846</t>
  </si>
  <si>
    <t>vodič propojovací jádro Cu lanované izolace PVC 450/750V (H07V-R) 1x6mm2</t>
  </si>
  <si>
    <t>34140844</t>
  </si>
  <si>
    <t>kabel ovládací průmyslový stíněný laminovanou Al fólií s příložným Cu drátem jádro Cu plné izolace PVC plášť PVC 250V (JYTY) 2x1,00mm2</t>
  </si>
  <si>
    <t>34113148</t>
  </si>
  <si>
    <t>kabel instalační jádro Cu plné izolace PVC plášť PVC 450/750V (CYKY) 5x6mm2</t>
  </si>
  <si>
    <t>34111100</t>
  </si>
  <si>
    <t>kabel instalační jádro Cu plné izolace PVC plášť PVC 450/750V (CYKY) 5x2,5mm2</t>
  </si>
  <si>
    <t>34111094</t>
  </si>
  <si>
    <t>kabel instalační jádro Cu plné izolace PVC plášť PVC 450/750V (CYKY) 5x1,5mm2</t>
  </si>
  <si>
    <t>34111090</t>
  </si>
  <si>
    <t>kabel instalační jádro Cu plné izolace PVC plášť PVC 450/750V (CYKY) 3x2,5mm2</t>
  </si>
  <si>
    <t>34111036</t>
  </si>
  <si>
    <t>3C+3A</t>
  </si>
  <si>
    <t>752+191</t>
  </si>
  <si>
    <t>Výkaz výměr:</t>
  </si>
  <si>
    <t>kabel instalační jádro Cu plné izolace PVC plášť PVC 450/750V (CYKY) 3x1,5mm2</t>
  </si>
  <si>
    <t>34111030</t>
  </si>
  <si>
    <t>kabel instalační jádro Cu plné izolace PVC plášť PVC 450/750V (CYKY) 2x1,5mm2</t>
  </si>
  <si>
    <t>34111005</t>
  </si>
  <si>
    <t>740: Silnoproud</t>
  </si>
  <si>
    <t>Oddíl</t>
  </si>
  <si>
    <t>S/./740</t>
  </si>
  <si>
    <t>Vysekání rýh ve zdivu cihelném hl do 50 mm š do 150 mm</t>
  </si>
  <si>
    <t>974031134</t>
  </si>
  <si>
    <t>Vysekání rýh ve zdivu cihelném hl do 30 mm š do 70 mm</t>
  </si>
  <si>
    <t>974031122</t>
  </si>
  <si>
    <t>Vysekání rýh ve zdivu cihelném hl do 30 mm š do 30 mm</t>
  </si>
  <si>
    <t>974031121</t>
  </si>
  <si>
    <t>Vysekání kapes v klenbách z cihel na MV nebo MVC pro špalíky do 100x100x50 mm</t>
  </si>
  <si>
    <t>973031716</t>
  </si>
  <si>
    <t>Vysekání kapes v klenbách z cihel na MV nebo MVC pro špalíky do 50x50x50 mm</t>
  </si>
  <si>
    <t>973031714</t>
  </si>
  <si>
    <t>009: Ostatní konstrukce a práce</t>
  </si>
  <si>
    <t>S/./009</t>
  </si>
  <si>
    <t>006: Úpravy povrchu</t>
  </si>
  <si>
    <t>S/./006</t>
  </si>
  <si>
    <t>.: Světelné a silnoproudé rozvody</t>
  </si>
  <si>
    <t>Objekt</t>
  </si>
  <si>
    <t>S/.</t>
  </si>
  <si>
    <t>S</t>
  </si>
  <si>
    <t>Stavba</t>
  </si>
  <si>
    <t>Sazba DPH</t>
  </si>
  <si>
    <t>Suť</t>
  </si>
  <si>
    <t>Jedn. suť</t>
  </si>
  <si>
    <t>Hmotnost</t>
  </si>
  <si>
    <t>Jedn. hmotn.</t>
  </si>
  <si>
    <t>Cena</t>
  </si>
  <si>
    <t>Jedn. Cena</t>
  </si>
  <si>
    <t>Výměra</t>
  </si>
  <si>
    <t>Poř.</t>
  </si>
  <si>
    <t>Český Brod, podkrovní vestavba budovy čp.1, na p.č.st.7 - Nabídka</t>
  </si>
  <si>
    <t xml:space="preserve">Výše uvedený výpis obsahuje specifikaci základního materiálu. Dodávka akce se předpokládá včetně souvisejícího doplňkového, podružného a montážního materiálu tak, aby celé zařízení bylo funkční a splňovalo všechny předpisy, které se na ně vztahují. Cena obsahuje dodávku a montáž komponentů, mimostaveništní dopravu, přesun hmot, závěsový a spojovací materiál a v případě průchodu přes požárně dělící konstrukci i požární ucpávky. Ceny jsou uvedeny bez DPH
</t>
  </si>
  <si>
    <t>Celkem</t>
  </si>
  <si>
    <t>kpl</t>
  </si>
  <si>
    <t>Dokumentace skutečného stavu</t>
  </si>
  <si>
    <t>Zaregulování systémů VZT na požadované parametry vč. měřících protokolů</t>
  </si>
  <si>
    <t>Společné výkony a práce</t>
  </si>
  <si>
    <t>Základní nátěr + finální dvojitý venkovní nátěr potrubí v barvě odstínu střešní krytiny v odstínu RAL</t>
  </si>
  <si>
    <t>Tepelná izolace vnější;  z minerální vaty upevněné na trny s polepem hliníkovou folií a s oplechováním do vnějšího prostředí; Základní parametry: tloušťka 40 mm; měrná hmotnost minimálně 40 kg/m3; součinitel tepelné vodivosti nižší než 0,05 W/mK</t>
  </si>
  <si>
    <t>Tepelná izolace;  z minerální vaty upevněné na trny s polepem hliníkovou folií; Základní parametry: tloušťka 40 mm; měrná hmotnost minimálně 40 kg/m3; součinitel tepelné vodivosti nižší než 0,05 W/mK</t>
  </si>
  <si>
    <t>bm</t>
  </si>
  <si>
    <t>Pružné potrubí - Ø 100 (jmenovitý průměr v mm); izolované s útlumem hluku; Příslušenství: včetně materiálu pro napojení na potrubí</t>
  </si>
  <si>
    <t>Potrubí kruhové Ø 100;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</si>
  <si>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Potrubí kruhové Ø 125;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</si>
  <si>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Potrubí kruhové Ø 160;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</si>
  <si>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Výfuková hlavice z pozikovaného plechu o průměru 160mm</t>
  </si>
  <si>
    <t>3.05</t>
  </si>
  <si>
    <t>Stěnová mřížka jednořadá o rozměrech 500x100, volná průtočná plocha Sef=0,021m2, včetně upínacího rámečku</t>
  </si>
  <si>
    <t>3.04</t>
  </si>
  <si>
    <t>Nástěnný radiální ventilátor o průměru 100mm s integrovanou zpětnou klapkou, pro instalaci ve svislé i vodorovné poloze, Vo=30m3/hod, dpext=80Pa, P=0,025kW/0,1A/230V</t>
  </si>
  <si>
    <t>3.03</t>
  </si>
  <si>
    <t>Nástěnný radiální ventilátor o průměru 100mm s integrovanou zpětnou klapkou, pro instalaci ve svislé i vodorovné poloze, Vo=50m3/hod, dpext=80Pa, P=0,025kW/0,1A/230V</t>
  </si>
  <si>
    <t>3.02</t>
  </si>
  <si>
    <t>Nástěnný radiální ventilátor o průměru 100mm s integrovanou zpětnou klapkou, pro instalaci ve svislé i vodorovné poloze, Vo=60m3/hod, dpext=80Pa, P=0,025kW/0,1A/230V</t>
  </si>
  <si>
    <t>3.01</t>
  </si>
  <si>
    <t>Zařízení č. 3 - Větrání hygienického zázemí</t>
  </si>
  <si>
    <t>Pružné potrubí - Ø 125 (jmenovitý průměr v mm); izolované s útlumem hluku; Příslušenství: včetně materiálu pro napojení na potrubí</t>
  </si>
  <si>
    <t>Pružné potrubí - Ø 160 (jmenovitý průměr v mm); izolované s útlumem hluku; Příslušenství: včetně materiálu pro napojení na potrubí</t>
  </si>
  <si>
    <t>Potrubí kruhové Ø 125;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</si>
  <si>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kruhové Ø 160;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</si>
  <si>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kruhové Ø 200;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</si>
  <si>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čtyřhranné; z pozinkovaného plechu nízkotlaké, v těsném provedení; Předpokládaný standard: Výrobek dle dodavatele; Příslušenství: kompletní provedení včetně přírub, výztuh a prolamování; včetně tvarovek dle výkresové dokumentace; vše vyrobit s hladkým průtočným profilem bez hran s náběhy a zaoblením, těsnost potrubí kategorie C</t>
  </si>
  <si>
    <t>Stěnová mřížka jednořadá o rozměrech 300x200, volná průtočná plocha Sef=0,023m2, včetně upínacího rámečku</t>
  </si>
  <si>
    <t>2.10</t>
  </si>
  <si>
    <t>Stěnová mřížka jednořadá o rozměrech 400x400, volná průtočná plocha Sef=0,065m2, včetně upínacího rámečku</t>
  </si>
  <si>
    <t>2.09</t>
  </si>
  <si>
    <t>Odvodní jednořadá vyústka pozinkovaná s regulací o rozměrech 225x75mm, instalace na kruhové potrubí</t>
  </si>
  <si>
    <t>2.08</t>
  </si>
  <si>
    <t>Odvodní jednořadá vyústka pozinkovaná s regulací o rozměrech 625x75mm, instalace na kruhové potrubí</t>
  </si>
  <si>
    <t>2.07</t>
  </si>
  <si>
    <t>Přívodní dvouřadá vyústka pozinkovaná s regulací o rozměrech 225x75mm, instalace na kruhové potrubí</t>
  </si>
  <si>
    <t>2.06</t>
  </si>
  <si>
    <t>Přívodní čtvercový vířivý anemostat s pevnými lamelami o rozměru 300x300mm, s plenumboxem s regulační klapkou, s horizontálním připojením o průměru 160mm</t>
  </si>
  <si>
    <t>2.05</t>
  </si>
  <si>
    <t>Přívodní čtvercový vířivý anemostat s pevnými lamelami o rozměru 500x500mm, s plenumboxem s regulační klapkou, s horizontálním připojením o průměru 200mm</t>
  </si>
  <si>
    <t>2.04</t>
  </si>
  <si>
    <t>Protidešťová žaluzie hliníková se sítem proti hmyzu 450x250mm, v RAL dle požadavku investora</t>
  </si>
  <si>
    <t>2.03</t>
  </si>
  <si>
    <t>Kruhový flexibilní tlumič hluku o průměru 200mm, délky 1000mm, tloušťka minerální izolace 25mm, útlum při 500Hz - 22 dB, z netkané látky z polypropylenu s vnějším povrchem z laminovaného hliníku</t>
  </si>
  <si>
    <t>2.02</t>
  </si>
  <si>
    <t>Prostorové čidlo C02 pro instalaci na stěnu, rozsah čidla 0-2000ppm, výstupní signál 0-10V, napájení 24V z VZT jednotky, včetně komunikačního a napájecího kabelu 10bm</t>
  </si>
  <si>
    <t>2.01b</t>
  </si>
  <si>
    <t>Prostorové čidlo C02 pro instalaci na stěnu, rozsah čidla 0-2000ppm, výstupní signál 0-10V, napájení 24V z VZT jednotky, včetně komunikačního a napájecího kabelu 15bm</t>
  </si>
  <si>
    <t>2.01a</t>
  </si>
  <si>
    <t>Kompaktní vzduchotechnická rekuperační jednotka ve vnitřním provedení s autonomní regulací včetně všech potřebných čidel a pohonů, s řízením na konstatní průtok vzduchu, stojaté povedení s hrdly nahoru, dvojitý plášť z ocelového plechu s vnitřní tepelnou a protihlukovou 30mm izolací z minerální vlny, ve složení na přívodu uzavírací klapka těsná se sevopohonem 230V, kapsový filtr ePM1 60% (F7), rotační regenerační rekuperátor s kartáčovým těsněním, ventilátor s EC motorem a elektrický ohřívač, na odvodu kapsový filtr ePM10 60% (M5), rotační regenerační rekuperátor s kartáčovým těsněním, ventilátor s EC motorem a uzavírací klapka těsná se servopohonem 230V, Vp=450m3/hod, dpext=200Pa, Vo=450m3/hod, dpext=200Pa, účinnost rekuperace dle EN308 85,0%, doporučené jištění 1x13A, výkon elekrického ohřívače 1,67kW, přívodní teplota +20°C, přívodní ventilátor Pp=0,170kW/230V, odvodní ventilátor Po=0,17kW/230V, celkový SFP faktor 1,995 kW/m3/s, akustický výkon do okolí max. 50dB(A)
Včetně příslušenství:
1x Ovládací panel s dotykovým displejem
1x Elektrický ohřívač integrovatelný do těla jednotky o výkonu 1,67kW/230V
1x Spínací modul 230V
4x Rychloupínací spona o průměru 200mm
2x Uzavírací těsná regulační klapka včetně servopohonu 230V
1x Sada náhradních filtračních kazet F7 a M5 (2ks)</t>
  </si>
  <si>
    <t>2.01</t>
  </si>
  <si>
    <t>Zařízení č.2 - Větrání kanceláří a skladů</t>
  </si>
  <si>
    <t>Základní nátěr + finální dvojitý vnitřní nátěr potrubí v barvě RAL7021</t>
  </si>
  <si>
    <t>Potrubí kruhové Ø 250;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</si>
  <si>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kruhové Ø 355;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</si>
  <si>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Stěnová mřížka jednořadá o rozměrech 500x150, volná průtočná plocha Sef=0,028m2, včetně upínacího rámečku</t>
  </si>
  <si>
    <t>1.11</t>
  </si>
  <si>
    <t>Odvodní jednořadá vyústka pozinkovaná s regulací o rozměrech 225x75mm, instalace do kruhového potrubí</t>
  </si>
  <si>
    <t>1.10</t>
  </si>
  <si>
    <t>Odvodní kovový talířový ventil o průměru 160mm</t>
  </si>
  <si>
    <t>1.09</t>
  </si>
  <si>
    <t>Odvodní jednořadá vyústka pozinkovaná s regulací o rozměrech 825x125mm, instalace do kruhového potrubí, RAL7021</t>
  </si>
  <si>
    <t>1.08</t>
  </si>
  <si>
    <t>Přívodní dvouřadá vyústka pozinkovaná s regulací o rozměrech 425x75mm, instalace do kruhového potrubí, RAL7021</t>
  </si>
  <si>
    <t>1.07</t>
  </si>
  <si>
    <t>Protidešťová žaluzie měděná se sítem proti hmyzu 500x450mm</t>
  </si>
  <si>
    <t>1.06</t>
  </si>
  <si>
    <t>Protidešťová žaluzie měděná se sítem proti hmyzu 600x300mm</t>
  </si>
  <si>
    <t>1.05</t>
  </si>
  <si>
    <t>Čtyřhranný jádrový tlumič hluku 600x300, délky 1000mm, s náběhy, útlum při 500Hz - 29,0 dB; Složený z buněk 2 x 300/300/1000, z pozinkovaného plechu</t>
  </si>
  <si>
    <t>1.04</t>
  </si>
  <si>
    <t>Čtyřhranný jádrový tlumič hluku 600x250, délky 1500mm, s náběhy, útlum při 500Hz - 39,5 dB; Složený z buněk 2 x 250/300/1500, z pozinkovaného plechu</t>
  </si>
  <si>
    <t>1.03</t>
  </si>
  <si>
    <t>Čtyřhranný jádrový tlumič hluku 600x250, délky 2000mm, s náběhy, útlum při 500Hz - 45,7 dB; Složený z buněk 2 x 250/300/2000, z pozinkovaného plechu</t>
  </si>
  <si>
    <t>1.02</t>
  </si>
  <si>
    <t>Kompaktní vzduchotechnická rekuperační jednotka ve vnitřním stacionárním provedení s autonomní regulací a s řízením na konstatní průtok vzduchu, hrdla ve vertikálním provedení, bezrámový plášť z ocelového plechu s vnitřní tepelnou a protihlukovou 50mm izolací z minerální vlny, třída korozní odolnosti pláště C5, ve složení na přívodu uzavírací klapka těsná se sevopohonem 24V, kapsový filtr ePM1 60% (F7), rotační kondenzační rekuperátor s přenosem vlhkosti, ventilátor s EC motorem a elektrický ohřívač, na odvodu kapsový filtr ePM10 60% (M5), rotační kondenzační rekuperátor s přenosem vlhkosti, ventilátor s EC motorem a uzavírací klapka těsná se servopohonem 24V, Vp=1500m3/hod, dpext=200Pa, Vo=1500m3/hod, dpext=200Pa, doporučené jištění 3x20A/400V, výkon elektrického ohřívače 5,2kW/400V, přívodní teplota +20°C, Pp=0,85kW/3,7A/230V, Po=0,80kW/3,6A/230V, tepelná účinnost rekuperace dle EN 380 - 78,0%, celkové SFP 2,07kW/m3/s, vnitřní netěsnost maximálně 3%, akustický výkon do okolí max. 63dB(A), na hrdle sání přívodu 68dB(A), výtlaku přívodu 77dB(A), sání odvodu 73dB(A), výtlak odvodu 83dB(A)
Včetně příslušenství:
1x Ovládací panel s dotykovým IPS displejem včetně propojení s VZT regulací VZT jednotky
4x pružná manžeta o rozměru 400x200mm
2x Uzavírací klapka těsná o rozměrech 400x200mm se servopohonem s havarijní funkcí, napájení 24V, včetně propojení s VZT regulací VZT jednotky
1x Čidlo kouře včetně patice a adaptéru pro instalaci do VZT potrubí včetně propojení s VZT regulací VZT jednotky</t>
  </si>
  <si>
    <t>1.01</t>
  </si>
  <si>
    <t>Zařízení č.1 - Větrání výstavního sálu</t>
  </si>
  <si>
    <t>VZT - 03</t>
  </si>
  <si>
    <t>Zařížení č. 2 - Větrání skladu knih</t>
  </si>
  <si>
    <t>VZT - 02</t>
  </si>
  <si>
    <t>Zařízení č. 1 - Větrání výstavního sálu</t>
  </si>
  <si>
    <t>VZT - 01</t>
  </si>
  <si>
    <t>Podkrovní vestavba budovy č.p.1 na parcele č.st.7 v Českém Brodě</t>
  </si>
  <si>
    <t>CELKEM BEZ DPH</t>
  </si>
  <si>
    <t>%</t>
  </si>
  <si>
    <t>Jiné činnosti</t>
  </si>
  <si>
    <t>Rozpočtová rezerva</t>
  </si>
  <si>
    <t>Součet dodávka, montáž</t>
  </si>
  <si>
    <t>kpl.</t>
  </si>
  <si>
    <t>Úklid staveniště, odvoz suti</t>
  </si>
  <si>
    <t>Stavební přípomoce</t>
  </si>
  <si>
    <t>Režie - doprava</t>
  </si>
  <si>
    <t>Spolupráce s ostatními řemesly</t>
  </si>
  <si>
    <t>Dokumentace skutečného provedení, revize, nastavení, zaškolení</t>
  </si>
  <si>
    <t>Drobný spotřební materiál</t>
  </si>
  <si>
    <t>Vytyčení trasy kabeláží</t>
  </si>
  <si>
    <t>Protipožární úcpávka pro prostupy pro kabely a kabelové žlaby v požárně dělicích konstrukcích a stropech</t>
  </si>
  <si>
    <t>WIFI router - neobsaženo</t>
  </si>
  <si>
    <t>IP kamera vnitřní - neobsaženo</t>
  </si>
  <si>
    <t>Datová zásuvka podlahová 2xRJ45 Cat.5e</t>
  </si>
  <si>
    <t>Datová zásuvka na omítku 2xRJ45 Cat.5e černá/černá</t>
  </si>
  <si>
    <t xml:space="preserve">Datová zásuvka dvojitá 2xRJ45 Cat.5e bílá/bílá </t>
  </si>
  <si>
    <t>Podlahová krabice IP66 pro 230V a 2xRJ45 zásuvku</t>
  </si>
  <si>
    <t>Krabice instalační do sádrokartonu KUL68</t>
  </si>
  <si>
    <t>Krabice odbočná s víčkem do sádrokartonu KT 250/L NB</t>
  </si>
  <si>
    <t>Vykružení otvorů pro krabice do sádrokartonových příček</t>
  </si>
  <si>
    <t>Opletená chránička na kabely černá prům. 15 mm</t>
  </si>
  <si>
    <t>Trubka elektroinstalační prům. 23 mm</t>
  </si>
  <si>
    <t>Kabel UTP Cat.5e</t>
  </si>
  <si>
    <t>Montáž kabeláže do patchpanelu 24 portů</t>
  </si>
  <si>
    <t>Montážní sada do rozvaděče</t>
  </si>
  <si>
    <t xml:space="preserve">Ventilační jednotka s termostatem  </t>
  </si>
  <si>
    <t>Rozvodný panel do 19" 6x230V</t>
  </si>
  <si>
    <t>Switch do 19" rozvaděče 24 portů - neobsaženo</t>
  </si>
  <si>
    <t xml:space="preserve">Vyvazovací panel do 19" rozvaděče </t>
  </si>
  <si>
    <t>Patch panel 24 portů Cat.5e černý 1U</t>
  </si>
  <si>
    <t xml:space="preserve">Rozvaděč 19"/9U 600x485x440 mm závěsný </t>
  </si>
  <si>
    <t>8.</t>
  </si>
  <si>
    <t>7.</t>
  </si>
  <si>
    <t>6.</t>
  </si>
  <si>
    <t>5.</t>
  </si>
  <si>
    <t>4.</t>
  </si>
  <si>
    <t>3.</t>
  </si>
  <si>
    <t>2.</t>
  </si>
  <si>
    <t>1.</t>
  </si>
  <si>
    <t>Jednot.</t>
  </si>
  <si>
    <t>Montáž</t>
  </si>
  <si>
    <t>Dodávky</t>
  </si>
  <si>
    <t>Měr. jed.</t>
  </si>
  <si>
    <t>Čís. pol.</t>
  </si>
  <si>
    <t>ZAŘÍZENÍ SLABOPROUDÉ ELEKTROTECHNIKY - STRUKTUROVANÁ KABELÁŽ</t>
  </si>
  <si>
    <t xml:space="preserve">DATUM TISKU: </t>
  </si>
  <si>
    <t>PODKROVNÍ VESTAVBA BUDOVY ČP. 1 NA PARCELE Č. ST. 7 V ČESKÉM BRODĚ</t>
  </si>
  <si>
    <t>STAVBA:</t>
  </si>
  <si>
    <t>ROZPOČET</t>
  </si>
  <si>
    <t>Dokumentace skutečného provedení, revize, přezkoušení, zaškolení</t>
  </si>
  <si>
    <t>Spotřební materiál</t>
  </si>
  <si>
    <t>Tlačítko ručního požárního hlásiče</t>
  </si>
  <si>
    <t>Optickokouřový detektor, doplňkový požární detektor pro EZS, samoresetovací patice, odběr 0,12/30mA, černý</t>
  </si>
  <si>
    <t>Detektor PIR, černý</t>
  </si>
  <si>
    <t>Siréna SA vnitřní, bílá</t>
  </si>
  <si>
    <t>Trubka elektroinstalační prům. 16 mm</t>
  </si>
  <si>
    <t>Trubka elektroinstalační prům. 29 mm</t>
  </si>
  <si>
    <t>Kabel FI H06</t>
  </si>
  <si>
    <t>Kabel FI H04</t>
  </si>
  <si>
    <t>Kabel FI HX06/02</t>
  </si>
  <si>
    <t>Svorkovnice RK Z213 s tamperm</t>
  </si>
  <si>
    <t>Akumulátor zálohovací 18 Ah</t>
  </si>
  <si>
    <t>Expander 8 zón</t>
  </si>
  <si>
    <t>Rozvodnice do sádrokartonu MSF 14M 329 x 358 x 94 mm</t>
  </si>
  <si>
    <t>ZAŘÍZENÍ SLABOPROUDÉ ELEKTROTECHNIKY - EZS (ELEKTRONICKÁ ZABEZPEČOVACÍ SIGNALIZACE)</t>
  </si>
  <si>
    <t xml:space="preserve">Dokumentace skutečného provedení, revize </t>
  </si>
  <si>
    <t>Kabel J-Y(ST)Y 2×2×0,6</t>
  </si>
  <si>
    <t>Rámeček jednonásobný, bílý</t>
  </si>
  <si>
    <t>Transformátor pro signalizační systém, bílý</t>
  </si>
  <si>
    <t>Kontrolní modul s alarmem, bílý</t>
  </si>
  <si>
    <t>Ovládač šňůrový koncový</t>
  </si>
  <si>
    <t>Volací tlačítko prosvětlené, bílé</t>
  </si>
  <si>
    <t>Volací tlačítko tahové, bílé</t>
  </si>
  <si>
    <t>ZAŘÍZENÍ SLABOPROUDÉ ELEKTROTECHNIKY - (NV) NOUZOVÉ VOLÁNÍ</t>
  </si>
  <si>
    <t>Dokumentace skutečného provedení stavby v papírové verzi 3x a elektronicky ve formátu *.dwg a *.pdf</t>
  </si>
  <si>
    <t>013264000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</si>
</sst>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_(#,##0_);[Red]\-\ #,##0_);&quot;–&quot;??;_(@_)"/>
    <numFmt numFmtId="169" formatCode="_(#,##0.000_);[Red]\-\ #,##0.000_);&quot;–&quot;??;_(@_)"/>
    <numFmt numFmtId="170" formatCode="_(#,##0.00_);[Red]\-\ #,##0.00_);&quot;–&quot;??;_(@_)"/>
    <numFmt numFmtId="171" formatCode="_(#,##0_);[Red]&quot;- &quot;#,##0_);\–??;_(@_)"/>
    <numFmt numFmtId="172" formatCode="_(#,##0.00_);[Red]&quot;- &quot;#,##0.00_);\–??;_(@_)"/>
    <numFmt numFmtId="173" formatCode="_(#,##0.0??;&quot;- &quot;#,##0.0??;\–???;_(@_)"/>
    <numFmt numFmtId="174" formatCode="_(#,##0\._);;;_(@_)"/>
    <numFmt numFmtId="175" formatCode="#,##0.00_ ;\-#,##0.00\ "/>
    <numFmt numFmtId="176" formatCode="_(#,##0&quot;.&quot;_);;;_(@_)"/>
    <numFmt numFmtId="177" formatCode="#,##0_ ;[Red]\-#,##0\ "/>
    <numFmt numFmtId="178" formatCode="_(#,##0.0??;\-\ #,##0.0??;&quot;–&quot;???;_(@_)"/>
    <numFmt numFmtId="179" formatCode="\$#,##0\ ;\(\$#,##0\)"/>
    <numFmt numFmtId="180" formatCode="_-* #,##0.00\ _S_k_-;\-* #,##0.00\ _S_k_-;_-* &quot;-&quot;??\ _S_k_-;_-@_-"/>
    <numFmt numFmtId="181" formatCode="#"/>
    <numFmt numFmtId="182" formatCode="_ * #,##0_ ;_ * \-#,##0_ ;_ * &quot;-&quot;_ ;_ @_ "/>
    <numFmt numFmtId="183" formatCode="_ * #,##0.00_ ;_ * \-#,##0.00_ ;_ * &quot;-&quot;??_ ;_ @_ "/>
    <numFmt numFmtId="184" formatCode="_-* #,##0.00\ &quot;Sk&quot;_-;\-* #,##0.00\ &quot;Sk&quot;_-;_-* &quot;-&quot;??\ &quot;Sk&quot;_-;_-@_-"/>
    <numFmt numFmtId="185" formatCode="_ &quot;Fr.&quot;\ * #,##0_ ;_ &quot;Fr.&quot;\ * \-#,##0_ ;_ &quot;Fr.&quot;\ * &quot;-&quot;_ ;_ @_ "/>
    <numFmt numFmtId="186" formatCode="_ &quot;Fr.&quot;\ * #,##0.00_ ;_ &quot;Fr.&quot;\ * \-#,##0.00_ ;_ &quot;Fr.&quot;\ * &quot;-&quot;??_ ;_ @_ "/>
    <numFmt numFmtId="187" formatCode="_-&quot;Ł&quot;* #,##0_-;\-&quot;Ł&quot;* #,##0_-;_-&quot;Ł&quot;* &quot;-&quot;_-;_-@_-"/>
    <numFmt numFmtId="188" formatCode="_-&quot;Ł&quot;* #,##0.00_-;\-&quot;Ł&quot;* #,##0.00_-;_-&quot;Ł&quot;* &quot;-&quot;??_-;_-@_-"/>
    <numFmt numFmtId="189" formatCode="_-* #,##0.00&quot; Kč&quot;_-;\-* #,##0.00&quot; Kč&quot;_-;_-* \-??&quot; Kč&quot;_-;_-@_-"/>
  </numFmts>
  <fonts count="124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8"/>
      <color rgb="FFFF0000"/>
      <name val="Arial CE"/>
    </font>
    <font>
      <sz val="10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6"/>
      <color rgb="FF0070C0"/>
      <name val="Arial"/>
      <family val="2"/>
      <charset val="238"/>
    </font>
    <font>
      <sz val="6"/>
      <color rgb="FFC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777777"/>
      <name val="Arial"/>
      <family val="2"/>
      <charset val="238"/>
    </font>
    <font>
      <sz val="7"/>
      <color rgb="FF008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name val="Arial CE"/>
      <charset val="238"/>
    </font>
    <font>
      <b/>
      <sz val="10"/>
      <color rgb="FF000080"/>
      <name val="Arial"/>
      <family val="2"/>
      <charset val="238"/>
    </font>
    <font>
      <sz val="10"/>
      <name val="Arial CE"/>
      <family val="2"/>
      <charset val="238"/>
    </font>
    <font>
      <sz val="12"/>
      <name val="formata"/>
      <charset val="238"/>
    </font>
    <font>
      <sz val="10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12"/>
      <color rgb="FF000080"/>
      <name val="Arial CE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9"/>
      <color rgb="FF000080"/>
      <name val="Arial"/>
      <family val="2"/>
      <charset val="238"/>
    </font>
    <font>
      <sz val="10"/>
      <color rgb="FF000080"/>
      <name val="Arial CE"/>
      <charset val="238"/>
    </font>
    <font>
      <sz val="10"/>
      <name val="Helv"/>
      <charset val="238"/>
    </font>
    <font>
      <sz val="10"/>
      <name val="Helv"/>
    </font>
    <font>
      <u/>
      <sz val="12"/>
      <color indexed="8"/>
      <name val="formata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4"/>
      <name val="Arial"/>
      <family val="2"/>
      <charset val="238"/>
    </font>
    <font>
      <b/>
      <sz val="12"/>
      <name val="Arial CE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u/>
      <sz val="8.5"/>
      <color indexed="12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2"/>
      <name val="Times New Roman CE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</font>
    <font>
      <sz val="10"/>
      <name val="Times New Roman CE"/>
      <charset val="238"/>
    </font>
    <font>
      <sz val="11"/>
      <color theme="1"/>
      <name val="Arial"/>
      <family val="2"/>
      <charset val="238"/>
    </font>
    <font>
      <sz val="8"/>
      <name val="Arial CE"/>
      <family val="2"/>
      <charset val="238"/>
    </font>
    <font>
      <sz val="14"/>
      <name val="Tahoma"/>
      <family val="2"/>
      <charset val="238"/>
    </font>
    <font>
      <sz val="10"/>
      <color indexed="12"/>
      <name val="Arial CE"/>
      <family val="2"/>
      <charset val="238"/>
    </font>
    <font>
      <sz val="11"/>
      <color indexed="52"/>
      <name val="Calibri"/>
      <family val="2"/>
      <charset val="238"/>
    </font>
    <font>
      <sz val="8"/>
      <name val="Arial"/>
      <family val="2"/>
    </font>
    <font>
      <sz val="11"/>
      <color indexed="17"/>
      <name val="Calibri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sz val="1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A6A6A6"/>
      <name val="Arial"/>
      <family val="2"/>
      <charset val="238"/>
    </font>
    <font>
      <sz val="10"/>
      <color rgb="FFA6A6A6"/>
      <name val="Arial CE"/>
      <family val="2"/>
      <charset val="238"/>
    </font>
    <font>
      <sz val="10"/>
      <color theme="0" tint="-0.34998626667073579"/>
      <name val="Arial CE"/>
      <family val="2"/>
      <charset val="238"/>
    </font>
    <font>
      <sz val="10"/>
      <color theme="0" tint="-0.34998626667073579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8"/>
      <name val="Arial"/>
      <family val="2"/>
      <charset val="238"/>
    </font>
    <font>
      <b/>
      <sz val="11"/>
      <name val="Arial CE"/>
      <family val="2"/>
      <charset val="238"/>
    </font>
    <font>
      <b/>
      <sz val="20"/>
      <color indexed="8"/>
      <name val="Arial Black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lightGray">
        <fgColor indexed="9"/>
        <bgColor indexed="42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9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rgb="FFDB303B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</borders>
  <cellStyleXfs count="2449">
    <xf numFmtId="0" fontId="0" fillId="0" borderId="0"/>
    <xf numFmtId="0" fontId="38" fillId="0" borderId="0" applyNumberFormat="0" applyFill="0" applyBorder="0" applyAlignment="0" applyProtection="0"/>
    <xf numFmtId="0" fontId="43" fillId="0" borderId="0"/>
    <xf numFmtId="0" fontId="54" fillId="0" borderId="0"/>
    <xf numFmtId="0" fontId="56" fillId="0" borderId="0"/>
    <xf numFmtId="0" fontId="57" fillId="0" borderId="0"/>
    <xf numFmtId="0" fontId="57" fillId="0" borderId="0"/>
    <xf numFmtId="0" fontId="57" fillId="0" borderId="0"/>
    <xf numFmtId="0" fontId="54" fillId="0" borderId="0"/>
    <xf numFmtId="0" fontId="57" fillId="0" borderId="0"/>
    <xf numFmtId="0" fontId="1" fillId="0" borderId="0"/>
    <xf numFmtId="0" fontId="54" fillId="0" borderId="0"/>
    <xf numFmtId="0" fontId="1" fillId="0" borderId="0"/>
    <xf numFmtId="0" fontId="57" fillId="0" borderId="0"/>
    <xf numFmtId="0" fontId="54" fillId="0" borderId="0"/>
    <xf numFmtId="0" fontId="63" fillId="0" borderId="0"/>
    <xf numFmtId="0" fontId="1" fillId="0" borderId="0"/>
    <xf numFmtId="0" fontId="69" fillId="0" borderId="0"/>
    <xf numFmtId="0" fontId="70" fillId="0" borderId="0"/>
    <xf numFmtId="0" fontId="63" fillId="0" borderId="0"/>
    <xf numFmtId="0" fontId="63" fillId="0" borderId="0"/>
    <xf numFmtId="0" fontId="69" fillId="0" borderId="0"/>
    <xf numFmtId="0" fontId="70" fillId="0" borderId="0"/>
    <xf numFmtId="0" fontId="63" fillId="0" borderId="0"/>
    <xf numFmtId="0" fontId="63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69" fillId="0" borderId="0"/>
    <xf numFmtId="0" fontId="69" fillId="0" borderId="0"/>
    <xf numFmtId="49" fontId="72" fillId="0" borderId="0"/>
    <xf numFmtId="0" fontId="69" fillId="0" borderId="0"/>
    <xf numFmtId="0" fontId="69" fillId="0" borderId="0"/>
    <xf numFmtId="0" fontId="73" fillId="8" borderId="0" applyProtection="0"/>
    <xf numFmtId="6" fontId="74" fillId="0" borderId="0" applyFont="0" applyFill="0" applyBorder="0" applyAlignment="0" applyProtection="0"/>
    <xf numFmtId="0" fontId="63" fillId="0" borderId="0"/>
    <xf numFmtId="8" fontId="74" fillId="0" borderId="0" applyFont="0" applyFill="0" applyBorder="0" applyAlignment="0" applyProtection="0"/>
    <xf numFmtId="49" fontId="54" fillId="0" borderId="32"/>
    <xf numFmtId="0" fontId="75" fillId="9" borderId="0" applyNumberFormat="0" applyBorder="0" applyAlignment="0" applyProtection="0"/>
    <xf numFmtId="0" fontId="75" fillId="10" borderId="0" applyNumberFormat="0" applyBorder="0" applyAlignment="0" applyProtection="0"/>
    <xf numFmtId="0" fontId="75" fillId="11" borderId="0" applyNumberFormat="0" applyBorder="0" applyAlignment="0" applyProtection="0"/>
    <xf numFmtId="0" fontId="75" fillId="12" borderId="0" applyNumberFormat="0" applyBorder="0" applyAlignment="0" applyProtection="0"/>
    <xf numFmtId="0" fontId="75" fillId="13" borderId="0" applyNumberFormat="0" applyBorder="0" applyAlignment="0" applyProtection="0"/>
    <xf numFmtId="0" fontId="75" fillId="14" borderId="0" applyNumberFormat="0" applyBorder="0" applyAlignment="0" applyProtection="0"/>
    <xf numFmtId="0" fontId="75" fillId="15" borderId="0" applyNumberFormat="0" applyBorder="0" applyAlignment="0" applyProtection="0"/>
    <xf numFmtId="0" fontId="75" fillId="16" borderId="0" applyNumberFormat="0" applyBorder="0" applyAlignment="0" applyProtection="0"/>
    <xf numFmtId="0" fontId="75" fillId="17" borderId="0" applyNumberFormat="0" applyBorder="0" applyAlignment="0" applyProtection="0"/>
    <xf numFmtId="0" fontId="75" fillId="12" borderId="0" applyNumberFormat="0" applyBorder="0" applyAlignment="0" applyProtection="0"/>
    <xf numFmtId="0" fontId="75" fillId="15" borderId="0" applyNumberFormat="0" applyBorder="0" applyAlignment="0" applyProtection="0"/>
    <xf numFmtId="0" fontId="75" fillId="18" borderId="0" applyNumberFormat="0" applyBorder="0" applyAlignment="0" applyProtection="0"/>
    <xf numFmtId="0" fontId="76" fillId="19" borderId="0" applyNumberFormat="0" applyBorder="0" applyAlignment="0" applyProtection="0"/>
    <xf numFmtId="0" fontId="76" fillId="16" borderId="0" applyNumberFormat="0" applyBorder="0" applyAlignment="0" applyProtection="0"/>
    <xf numFmtId="0" fontId="76" fillId="17" borderId="0" applyNumberFormat="0" applyBorder="0" applyAlignment="0" applyProtection="0"/>
    <xf numFmtId="0" fontId="76" fillId="20" borderId="0" applyNumberFormat="0" applyBorder="0" applyAlignment="0" applyProtection="0"/>
    <xf numFmtId="0" fontId="76" fillId="21" borderId="0" applyNumberFormat="0" applyBorder="0" applyAlignment="0" applyProtection="0"/>
    <xf numFmtId="0" fontId="76" fillId="22" borderId="0" applyNumberFormat="0" applyBorder="0" applyAlignment="0" applyProtection="0"/>
    <xf numFmtId="167" fontId="56" fillId="0" borderId="0"/>
    <xf numFmtId="0" fontId="77" fillId="0" borderId="33" applyNumberFormat="0" applyFill="0" applyAlignment="0" applyProtection="0"/>
    <xf numFmtId="3" fontId="78" fillId="0" borderId="0" applyFont="0" applyFill="0" applyBorder="0" applyAlignment="0" applyProtection="0"/>
    <xf numFmtId="179" fontId="78" fillId="0" borderId="0" applyFont="0" applyFill="0" applyBorder="0" applyAlignment="0" applyProtection="0"/>
    <xf numFmtId="180" fontId="72" fillId="0" borderId="0" applyFont="0" applyFill="0" applyBorder="0" applyAlignment="0" applyProtection="0"/>
    <xf numFmtId="181" fontId="56" fillId="0" borderId="0"/>
    <xf numFmtId="0" fontId="78" fillId="0" borderId="0" applyFont="0" applyFill="0" applyBorder="0" applyAlignment="0" applyProtection="0"/>
    <xf numFmtId="182" fontId="63" fillId="0" borderId="0" applyFont="0" applyFill="0" applyBorder="0" applyAlignment="0" applyProtection="0"/>
    <xf numFmtId="180" fontId="72" fillId="0" borderId="0" applyFont="0" applyFill="0" applyBorder="0" applyAlignment="0" applyProtection="0"/>
    <xf numFmtId="183" fontId="63" fillId="0" borderId="0" applyFont="0" applyFill="0" applyBorder="0" applyAlignment="0" applyProtection="0"/>
    <xf numFmtId="41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79" fillId="0" borderId="0"/>
    <xf numFmtId="0" fontId="79" fillId="0" borderId="0"/>
    <xf numFmtId="2" fontId="78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/>
    <xf numFmtId="0" fontId="82" fillId="0" borderId="0"/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10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6" fillId="24" borderId="34" applyNumberFormat="0" applyAlignment="0" applyProtection="0"/>
    <xf numFmtId="44" fontId="54" fillId="0" borderId="0" applyFont="0" applyFill="0" applyBorder="0" applyAlignment="0" applyProtection="0"/>
    <xf numFmtId="184" fontId="72" fillId="0" borderId="0" applyFont="0" applyFill="0" applyBorder="0" applyAlignment="0" applyProtection="0"/>
    <xf numFmtId="0" fontId="87" fillId="0" borderId="35" applyNumberFormat="0" applyFill="0" applyAlignment="0" applyProtection="0"/>
    <xf numFmtId="0" fontId="88" fillId="0" borderId="36" applyNumberFormat="0" applyFill="0" applyAlignment="0" applyProtection="0"/>
    <xf numFmtId="0" fontId="89" fillId="0" borderId="37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25" borderId="0" applyNumberFormat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61" fillId="0" borderId="0"/>
    <xf numFmtId="0" fontId="72" fillId="0" borderId="0"/>
    <xf numFmtId="0" fontId="92" fillId="0" borderId="0"/>
    <xf numFmtId="0" fontId="92" fillId="0" borderId="0"/>
    <xf numFmtId="0" fontId="63" fillId="0" borderId="0" applyProtection="0"/>
    <xf numFmtId="0" fontId="1" fillId="0" borderId="0"/>
    <xf numFmtId="0" fontId="6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 applyProtection="0"/>
    <xf numFmtId="0" fontId="63" fillId="0" borderId="0" applyProtection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3" fillId="0" borderId="0"/>
    <xf numFmtId="0" fontId="63" fillId="0" borderId="0" applyProtection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/>
    <xf numFmtId="0" fontId="63" fillId="0" borderId="0"/>
    <xf numFmtId="0" fontId="6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54" fillId="0" borderId="0"/>
    <xf numFmtId="0" fontId="5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2" fillId="0" borderId="0"/>
    <xf numFmtId="0" fontId="54" fillId="0" borderId="0"/>
    <xf numFmtId="0" fontId="92" fillId="0" borderId="0"/>
    <xf numFmtId="0" fontId="54" fillId="0" borderId="0"/>
    <xf numFmtId="0" fontId="54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72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72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92" fillId="0" borderId="0"/>
    <xf numFmtId="0" fontId="92" fillId="0" borderId="0"/>
    <xf numFmtId="0" fontId="92" fillId="0" borderId="0"/>
    <xf numFmtId="0" fontId="63" fillId="0" borderId="0" applyProtection="0"/>
    <xf numFmtId="0" fontId="63" fillId="0" borderId="0" applyProtection="0"/>
    <xf numFmtId="0" fontId="72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72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7" fillId="0" borderId="0"/>
    <xf numFmtId="0" fontId="57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93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93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57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7" fillId="0" borderId="0"/>
    <xf numFmtId="0" fontId="57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75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57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57" fillId="0" borderId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63" fillId="0" borderId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3" fillId="0" borderId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6" fillId="0" borderId="0"/>
    <xf numFmtId="0" fontId="54" fillId="0" borderId="0"/>
    <xf numFmtId="0" fontId="54" fillId="0" borderId="0"/>
    <xf numFmtId="0" fontId="54" fillId="0" borderId="0"/>
    <xf numFmtId="0" fontId="63" fillId="0" borderId="0" applyProtection="0"/>
    <xf numFmtId="0" fontId="54" fillId="0" borderId="0"/>
    <xf numFmtId="0" fontId="54" fillId="0" borderId="0"/>
    <xf numFmtId="0" fontId="54" fillId="0" borderId="0"/>
    <xf numFmtId="0" fontId="63" fillId="0" borderId="0" applyProtection="0"/>
    <xf numFmtId="0" fontId="54" fillId="0" borderId="0"/>
    <xf numFmtId="0" fontId="54" fillId="0" borderId="0"/>
    <xf numFmtId="0" fontId="54" fillId="0" borderId="0"/>
    <xf numFmtId="0" fontId="63" fillId="0" borderId="0" applyProtection="0"/>
    <xf numFmtId="0" fontId="54" fillId="0" borderId="0"/>
    <xf numFmtId="0" fontId="54" fillId="0" borderId="0"/>
    <xf numFmtId="0" fontId="54" fillId="0" borderId="0"/>
    <xf numFmtId="0" fontId="63" fillId="0" borderId="0" applyProtection="0"/>
    <xf numFmtId="0" fontId="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7" fillId="0" borderId="0"/>
    <xf numFmtId="0" fontId="57" fillId="0" borderId="0"/>
    <xf numFmtId="0" fontId="94" fillId="0" borderId="0"/>
    <xf numFmtId="0" fontId="57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5" fillId="0" borderId="0"/>
    <xf numFmtId="0" fontId="63" fillId="0" borderId="0"/>
    <xf numFmtId="0" fontId="95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3" fillId="0" borderId="0"/>
    <xf numFmtId="0" fontId="63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3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4" fillId="0" borderId="0"/>
    <xf numFmtId="0" fontId="56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94" fillId="0" borderId="0"/>
    <xf numFmtId="0" fontId="63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4" fillId="0" borderId="0"/>
    <xf numFmtId="0" fontId="5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4" fillId="0" borderId="0"/>
    <xf numFmtId="0" fontId="56" fillId="0" borderId="0"/>
    <xf numFmtId="0" fontId="9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63" fillId="0" borderId="0"/>
    <xf numFmtId="0" fontId="96" fillId="0" borderId="0"/>
    <xf numFmtId="0" fontId="63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4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2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63" fillId="0" borderId="0" applyProtection="0"/>
    <xf numFmtId="0" fontId="1" fillId="0" borderId="0"/>
    <xf numFmtId="0" fontId="6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 applyProtection="0"/>
    <xf numFmtId="0" fontId="6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4" fillId="0" borderId="0"/>
    <xf numFmtId="0" fontId="54" fillId="0" borderId="0"/>
    <xf numFmtId="0" fontId="54" fillId="0" borderId="0"/>
    <xf numFmtId="0" fontId="92" fillId="0" borderId="0"/>
    <xf numFmtId="0" fontId="92" fillId="0" borderId="0"/>
    <xf numFmtId="0" fontId="63" fillId="0" borderId="0" applyProtection="0"/>
    <xf numFmtId="0" fontId="1" fillId="0" borderId="0"/>
    <xf numFmtId="0" fontId="6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 applyProtection="0"/>
    <xf numFmtId="0" fontId="6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2" fillId="0" borderId="0"/>
    <xf numFmtId="0" fontId="92" fillId="0" borderId="0"/>
    <xf numFmtId="0" fontId="63" fillId="0" borderId="0" applyProtection="0"/>
    <xf numFmtId="0" fontId="1" fillId="0" borderId="0"/>
    <xf numFmtId="0" fontId="6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 applyProtection="0"/>
    <xf numFmtId="0" fontId="6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7" fillId="0" borderId="0"/>
    <xf numFmtId="0" fontId="57" fillId="0" borderId="0"/>
    <xf numFmtId="0" fontId="92" fillId="0" borderId="0"/>
    <xf numFmtId="0" fontId="92" fillId="0" borderId="0"/>
    <xf numFmtId="0" fontId="63" fillId="0" borderId="0" applyProtection="0"/>
    <xf numFmtId="0" fontId="1" fillId="0" borderId="0"/>
    <xf numFmtId="0" fontId="6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 applyProtection="0"/>
    <xf numFmtId="0" fontId="6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5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7" fillId="0" borderId="38">
      <alignment horizontal="center" vertical="center" wrapText="1"/>
    </xf>
    <xf numFmtId="0" fontId="98" fillId="0" borderId="0"/>
    <xf numFmtId="0" fontId="98" fillId="0" borderId="0"/>
    <xf numFmtId="0" fontId="99" fillId="26" borderId="39">
      <protection locked="0"/>
    </xf>
    <xf numFmtId="0" fontId="92" fillId="27" borderId="40" applyNumberFormat="0" applyFont="0" applyAlignment="0" applyProtection="0"/>
    <xf numFmtId="0" fontId="54" fillId="27" borderId="40" applyNumberFormat="0" applyFont="0" applyAlignment="0" applyProtection="0"/>
    <xf numFmtId="0" fontId="54" fillId="27" borderId="40" applyNumberFormat="0" applyFont="0" applyAlignment="0" applyProtection="0"/>
    <xf numFmtId="0" fontId="92" fillId="27" borderId="40" applyNumberFormat="0" applyFont="0" applyAlignment="0" applyProtection="0"/>
    <xf numFmtId="0" fontId="56" fillId="27" borderId="40" applyNumberFormat="0" applyFont="0" applyAlignment="0" applyProtection="0"/>
    <xf numFmtId="0" fontId="92" fillId="27" borderId="40" applyNumberFormat="0" applyFont="0" applyAlignment="0" applyProtection="0"/>
    <xf numFmtId="0" fontId="54" fillId="27" borderId="40" applyNumberFormat="0" applyFont="0" applyAlignment="0" applyProtection="0"/>
    <xf numFmtId="0" fontId="56" fillId="27" borderId="40" applyNumberFormat="0" applyFont="0" applyAlignment="0" applyProtection="0"/>
    <xf numFmtId="0" fontId="100" fillId="0" borderId="41" applyNumberFormat="0" applyFill="0" applyAlignment="0" applyProtection="0"/>
    <xf numFmtId="9" fontId="72" fillId="0" borderId="0" applyFont="0" applyFill="0" applyBorder="0" applyAlignment="0" applyProtection="0"/>
    <xf numFmtId="0" fontId="101" fillId="0" borderId="42">
      <alignment horizontal="left" vertical="center" wrapText="1" indent="1"/>
    </xf>
    <xf numFmtId="1" fontId="54" fillId="0" borderId="0">
      <alignment horizontal="center" vertical="center"/>
      <protection locked="0"/>
    </xf>
    <xf numFmtId="1" fontId="54" fillId="0" borderId="0">
      <alignment horizontal="center" vertical="center"/>
      <protection locked="0"/>
    </xf>
    <xf numFmtId="1" fontId="54" fillId="0" borderId="0">
      <alignment horizontal="center" vertical="center"/>
      <protection locked="0"/>
    </xf>
    <xf numFmtId="1" fontId="54" fillId="0" borderId="0">
      <alignment horizontal="center" vertical="center"/>
      <protection locked="0"/>
    </xf>
    <xf numFmtId="1" fontId="54" fillId="0" borderId="0">
      <alignment horizontal="center" vertical="center"/>
      <protection locked="0"/>
    </xf>
    <xf numFmtId="0" fontId="102" fillId="11" borderId="0" applyNumberFormat="0" applyBorder="0" applyAlignment="0" applyProtection="0"/>
    <xf numFmtId="0" fontId="72" fillId="0" borderId="0"/>
    <xf numFmtId="0" fontId="74" fillId="0" borderId="0"/>
    <xf numFmtId="0" fontId="103" fillId="28" borderId="0">
      <alignment horizontal="left"/>
    </xf>
    <xf numFmtId="0" fontId="103" fillId="28" borderId="0">
      <alignment horizontal="left"/>
    </xf>
    <xf numFmtId="0" fontId="104" fillId="29" borderId="0"/>
    <xf numFmtId="0" fontId="104" fillId="29" borderId="0"/>
    <xf numFmtId="0" fontId="71" fillId="0" borderId="0" applyNumberFormat="0" applyBorder="0" applyAlignment="0" applyProtection="0">
      <alignment vertical="top"/>
      <protection locked="0"/>
    </xf>
    <xf numFmtId="0" fontId="69" fillId="0" borderId="0"/>
    <xf numFmtId="0" fontId="63" fillId="0" borderId="0"/>
    <xf numFmtId="0" fontId="54" fillId="0" borderId="0" applyProtection="0"/>
    <xf numFmtId="0" fontId="54" fillId="0" borderId="0" applyProtection="0"/>
    <xf numFmtId="0" fontId="63" fillId="0" borderId="0"/>
    <xf numFmtId="0" fontId="54" fillId="0" borderId="0" applyProtection="0"/>
    <xf numFmtId="0" fontId="54" fillId="0" borderId="0" applyProtection="0"/>
    <xf numFmtId="0" fontId="63" fillId="0" borderId="0"/>
    <xf numFmtId="0" fontId="63" fillId="0" borderId="0"/>
    <xf numFmtId="0" fontId="71" fillId="0" borderId="0" applyNumberFormat="0" applyBorder="0" applyAlignment="0" applyProtection="0">
      <alignment vertical="top"/>
      <protection locked="0"/>
    </xf>
    <xf numFmtId="0" fontId="70" fillId="0" borderId="0"/>
    <xf numFmtId="0" fontId="70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/>
    <xf numFmtId="49" fontId="63" fillId="0" borderId="32">
      <alignment horizontal="left" vertical="top" indent="1"/>
    </xf>
    <xf numFmtId="49" fontId="63" fillId="0" borderId="32">
      <alignment horizontal="left" vertical="top" indent="1"/>
    </xf>
    <xf numFmtId="49" fontId="63" fillId="0" borderId="32">
      <alignment horizontal="left" vertical="top" indent="1"/>
    </xf>
    <xf numFmtId="49" fontId="63" fillId="0" borderId="32">
      <alignment horizontal="left" vertical="top" indent="1"/>
    </xf>
    <xf numFmtId="0" fontId="78" fillId="0" borderId="43" applyNumberFormat="0" applyFont="0" applyFill="0" applyAlignment="0" applyProtection="0"/>
    <xf numFmtId="0" fontId="103" fillId="0" borderId="0"/>
    <xf numFmtId="0" fontId="103" fillId="0" borderId="0"/>
    <xf numFmtId="0" fontId="106" fillId="8" borderId="44">
      <alignment vertical="center"/>
    </xf>
    <xf numFmtId="0" fontId="107" fillId="14" borderId="45" applyNumberFormat="0" applyAlignment="0" applyProtection="0"/>
    <xf numFmtId="0" fontId="108" fillId="30" borderId="45" applyNumberFormat="0" applyAlignment="0" applyProtection="0"/>
    <xf numFmtId="0" fontId="109" fillId="30" borderId="46" applyNumberFormat="0" applyAlignment="0" applyProtection="0"/>
    <xf numFmtId="0" fontId="110" fillId="0" borderId="0" applyNumberFormat="0" applyFill="0" applyBorder="0" applyAlignment="0" applyProtection="0"/>
    <xf numFmtId="185" fontId="63" fillId="0" borderId="0" applyFont="0" applyFill="0" applyBorder="0" applyAlignment="0" applyProtection="0"/>
    <xf numFmtId="186" fontId="63" fillId="0" borderId="0" applyFont="0" applyFill="0" applyBorder="0" applyAlignment="0" applyProtection="0"/>
    <xf numFmtId="187" fontId="63" fillId="0" borderId="0" applyFont="0" applyFill="0" applyBorder="0" applyAlignment="0" applyProtection="0"/>
    <xf numFmtId="188" fontId="63" fillId="0" borderId="0" applyFon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6" fillId="31" borderId="0" applyNumberFormat="0" applyBorder="0" applyAlignment="0" applyProtection="0"/>
    <xf numFmtId="0" fontId="76" fillId="32" borderId="0" applyNumberFormat="0" applyBorder="0" applyAlignment="0" applyProtection="0"/>
    <xf numFmtId="0" fontId="76" fillId="33" borderId="0" applyNumberFormat="0" applyBorder="0" applyAlignment="0" applyProtection="0"/>
    <xf numFmtId="0" fontId="76" fillId="20" borderId="0" applyNumberFormat="0" applyBorder="0" applyAlignment="0" applyProtection="0"/>
    <xf numFmtId="0" fontId="76" fillId="21" borderId="0" applyNumberFormat="0" applyBorder="0" applyAlignment="0" applyProtection="0"/>
    <xf numFmtId="0" fontId="76" fillId="34" borderId="0" applyNumberFormat="0" applyBorder="0" applyAlignment="0" applyProtection="0"/>
    <xf numFmtId="0" fontId="111" fillId="8" borderId="0" applyProtection="0"/>
    <xf numFmtId="0" fontId="63" fillId="0" borderId="0"/>
    <xf numFmtId="0" fontId="63" fillId="0" borderId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23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6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3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4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6" fillId="49" borderId="0" applyNumberFormat="0" applyBorder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77" fillId="0" borderId="33" applyNumberFormat="0" applyFill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5" fillId="23" borderId="0" applyNumberFormat="0" applyBorder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0" fontId="86" fillId="50" borderId="34" applyNumberFormat="0" applyAlignment="0" applyProtection="0"/>
    <xf numFmtId="189" fontId="56" fillId="0" borderId="0" applyFill="0" applyBorder="0" applyAlignment="0" applyProtection="0"/>
    <xf numFmtId="189" fontId="75" fillId="0" borderId="0" applyFill="0" applyBorder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37" applyNumberFormat="0" applyFill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0" fillId="0" borderId="41" applyNumberFormat="0" applyFill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2" fillId="38" borderId="0" applyNumberFormat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7" fillId="41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8" fillId="36" borderId="45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09" fillId="36" borderId="46" applyNumberFormat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55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7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  <xf numFmtId="0" fontId="76" fillId="56" borderId="0" applyNumberFormat="0" applyBorder="0" applyAlignment="0" applyProtection="0"/>
  </cellStyleXfs>
  <cellXfs count="58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4" xfId="0" applyFont="1" applyBorder="1"/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9" xfId="0" applyBorder="1" applyAlignment="1">
      <alignment vertical="center"/>
    </xf>
    <xf numFmtId="0" fontId="39" fillId="0" borderId="0" xfId="1" applyFont="1" applyAlignment="1" applyProtection="1">
      <alignment vertical="center" wrapText="1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4" fontId="22" fillId="0" borderId="22" xfId="0" applyNumberFormat="1" applyFont="1" applyBorder="1" applyAlignment="1">
      <alignment vertical="center"/>
    </xf>
    <xf numFmtId="167" fontId="22" fillId="0" borderId="22" xfId="0" applyNumberFormat="1" applyFont="1" applyBorder="1" applyAlignment="1">
      <alignment vertical="center"/>
    </xf>
    <xf numFmtId="0" fontId="22" fillId="0" borderId="22" xfId="0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42" fillId="0" borderId="15" xfId="0" applyFont="1" applyBorder="1" applyAlignment="1">
      <alignment vertical="center"/>
    </xf>
    <xf numFmtId="0" fontId="42" fillId="0" borderId="14" xfId="0" applyFont="1" applyBorder="1" applyAlignment="1">
      <alignment vertical="center"/>
    </xf>
    <xf numFmtId="0" fontId="42" fillId="0" borderId="3" xfId="0" applyFont="1" applyBorder="1" applyAlignment="1">
      <alignment vertical="center"/>
    </xf>
    <xf numFmtId="0" fontId="42" fillId="0" borderId="0" xfId="0" applyFont="1" applyAlignment="1" applyProtection="1">
      <alignment vertical="center"/>
      <protection locked="0"/>
    </xf>
    <xf numFmtId="167" fontId="42" fillId="0" borderId="0" xfId="0" applyNumberFormat="1" applyFont="1" applyAlignment="1">
      <alignment vertical="center"/>
    </xf>
    <xf numFmtId="0" fontId="42" fillId="0" borderId="0" xfId="0" applyFont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4" fontId="36" fillId="0" borderId="22" xfId="0" applyNumberFormat="1" applyFont="1" applyBorder="1" applyAlignment="1">
      <alignment vertical="center"/>
    </xf>
    <xf numFmtId="167" fontId="36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horizontal="center" vertical="center" wrapText="1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/>
    </xf>
    <xf numFmtId="0" fontId="44" fillId="0" borderId="0" xfId="2" applyFont="1"/>
    <xf numFmtId="0" fontId="45" fillId="0" borderId="0" xfId="2" applyFont="1"/>
    <xf numFmtId="0" fontId="46" fillId="0" borderId="0" xfId="2" applyFont="1"/>
    <xf numFmtId="168" fontId="47" fillId="0" borderId="6" xfId="2" applyNumberFormat="1" applyFont="1" applyBorder="1" applyAlignment="1">
      <alignment horizontal="right" vertical="top"/>
    </xf>
    <xf numFmtId="169" fontId="47" fillId="0" borderId="6" xfId="2" applyNumberFormat="1" applyFont="1" applyBorder="1" applyAlignment="1">
      <alignment horizontal="right" vertical="top"/>
    </xf>
    <xf numFmtId="170" fontId="47" fillId="0" borderId="6" xfId="2" applyNumberFormat="1" applyFont="1" applyBorder="1" applyAlignment="1" applyProtection="1">
      <alignment horizontal="right" vertical="top"/>
      <protection locked="0"/>
    </xf>
    <xf numFmtId="49" fontId="47" fillId="0" borderId="6" xfId="2" applyNumberFormat="1" applyFont="1" applyBorder="1" applyAlignment="1">
      <alignment horizontal="center" vertical="top"/>
    </xf>
    <xf numFmtId="49" fontId="47" fillId="0" borderId="6" xfId="2" applyNumberFormat="1" applyFont="1" applyBorder="1" applyAlignment="1">
      <alignment horizontal="left" vertical="top" wrapText="1"/>
    </xf>
    <xf numFmtId="49" fontId="47" fillId="0" borderId="6" xfId="2" applyNumberFormat="1" applyFont="1" applyBorder="1" applyAlignment="1">
      <alignment horizontal="right" vertical="top"/>
    </xf>
    <xf numFmtId="1" fontId="47" fillId="0" borderId="7" xfId="2" applyNumberFormat="1" applyFont="1" applyBorder="1" applyAlignment="1">
      <alignment horizontal="center" vertical="top"/>
    </xf>
    <xf numFmtId="1" fontId="47" fillId="0" borderId="0" xfId="2" applyNumberFormat="1" applyFont="1" applyAlignment="1">
      <alignment horizontal="right" vertical="top"/>
    </xf>
    <xf numFmtId="0" fontId="47" fillId="0" borderId="0" xfId="2" applyFont="1"/>
    <xf numFmtId="168" fontId="44" fillId="0" borderId="0" xfId="2" applyNumberFormat="1" applyFont="1" applyAlignment="1">
      <alignment horizontal="right" vertical="top"/>
    </xf>
    <xf numFmtId="169" fontId="44" fillId="0" borderId="0" xfId="2" applyNumberFormat="1" applyFont="1" applyAlignment="1">
      <alignment horizontal="right" vertical="top"/>
    </xf>
    <xf numFmtId="170" fontId="44" fillId="0" borderId="0" xfId="2" applyNumberFormat="1" applyFont="1" applyAlignment="1">
      <alignment horizontal="right" vertical="top"/>
    </xf>
    <xf numFmtId="169" fontId="46" fillId="0" borderId="0" xfId="2" applyNumberFormat="1" applyFont="1" applyAlignment="1">
      <alignment horizontal="right" vertical="top"/>
    </xf>
    <xf numFmtId="49" fontId="44" fillId="0" borderId="0" xfId="2" applyNumberFormat="1" applyFont="1" applyAlignment="1">
      <alignment horizontal="center" vertical="top"/>
    </xf>
    <xf numFmtId="49" fontId="45" fillId="0" borderId="0" xfId="2" applyNumberFormat="1" applyFont="1" applyAlignment="1">
      <alignment horizontal="left" vertical="top"/>
    </xf>
    <xf numFmtId="49" fontId="44" fillId="0" borderId="0" xfId="2" applyNumberFormat="1" applyFont="1" applyAlignment="1">
      <alignment horizontal="left" vertical="top"/>
    </xf>
    <xf numFmtId="1" fontId="44" fillId="0" borderId="0" xfId="2" applyNumberFormat="1" applyFont="1" applyAlignment="1">
      <alignment horizontal="right" vertical="top"/>
    </xf>
    <xf numFmtId="1" fontId="48" fillId="0" borderId="0" xfId="2" applyNumberFormat="1" applyFont="1" applyAlignment="1">
      <alignment horizontal="right" vertical="top"/>
    </xf>
    <xf numFmtId="168" fontId="49" fillId="0" borderId="0" xfId="2" applyNumberFormat="1" applyFont="1" applyAlignment="1">
      <alignment horizontal="right" vertical="top"/>
    </xf>
    <xf numFmtId="169" fontId="49" fillId="0" borderId="0" xfId="2" applyNumberFormat="1" applyFont="1" applyAlignment="1">
      <alignment horizontal="right" vertical="top"/>
    </xf>
    <xf numFmtId="170" fontId="49" fillId="0" borderId="0" xfId="2" applyNumberFormat="1" applyFont="1" applyAlignment="1">
      <alignment horizontal="right" vertical="top"/>
    </xf>
    <xf numFmtId="49" fontId="49" fillId="0" borderId="0" xfId="2" applyNumberFormat="1" applyFont="1" applyAlignment="1">
      <alignment horizontal="center" vertical="top"/>
    </xf>
    <xf numFmtId="49" fontId="49" fillId="0" borderId="0" xfId="2" applyNumberFormat="1" applyFont="1" applyAlignment="1">
      <alignment horizontal="left" vertical="top" wrapText="1"/>
    </xf>
    <xf numFmtId="49" fontId="49" fillId="0" borderId="0" xfId="2" applyNumberFormat="1" applyFont="1" applyAlignment="1">
      <alignment horizontal="right" vertical="top"/>
    </xf>
    <xf numFmtId="1" fontId="49" fillId="0" borderId="0" xfId="2" applyNumberFormat="1" applyFont="1" applyAlignment="1">
      <alignment horizontal="right" vertical="top"/>
    </xf>
    <xf numFmtId="0" fontId="49" fillId="0" borderId="0" xfId="2" applyFont="1"/>
    <xf numFmtId="168" fontId="50" fillId="0" borderId="0" xfId="2" applyNumberFormat="1" applyFont="1" applyAlignment="1">
      <alignment horizontal="right" vertical="top"/>
    </xf>
    <xf numFmtId="168" fontId="50" fillId="0" borderId="0" xfId="2" applyNumberFormat="1" applyFont="1"/>
    <xf numFmtId="169" fontId="50" fillId="0" borderId="0" xfId="2" applyNumberFormat="1" applyFont="1" applyAlignment="1">
      <alignment horizontal="right" vertical="top"/>
    </xf>
    <xf numFmtId="169" fontId="50" fillId="0" borderId="0" xfId="2" applyNumberFormat="1" applyFont="1"/>
    <xf numFmtId="170" fontId="50" fillId="0" borderId="0" xfId="2" applyNumberFormat="1" applyFont="1"/>
    <xf numFmtId="49" fontId="50" fillId="0" borderId="0" xfId="2" applyNumberFormat="1" applyFont="1"/>
    <xf numFmtId="49" fontId="50" fillId="0" borderId="0" xfId="2" applyNumberFormat="1" applyFont="1" applyAlignment="1">
      <alignment horizontal="left" vertical="top" wrapText="1"/>
    </xf>
    <xf numFmtId="1" fontId="50" fillId="0" borderId="0" xfId="2" applyNumberFormat="1" applyFont="1"/>
    <xf numFmtId="1" fontId="50" fillId="0" borderId="0" xfId="2" applyNumberFormat="1" applyFont="1" applyAlignment="1">
      <alignment horizontal="right" vertical="top"/>
    </xf>
    <xf numFmtId="0" fontId="50" fillId="0" borderId="0" xfId="2" applyFont="1" applyAlignment="1">
      <alignment horizontal="right" vertical="top"/>
    </xf>
    <xf numFmtId="168" fontId="51" fillId="0" borderId="0" xfId="2" applyNumberFormat="1" applyFont="1" applyAlignment="1">
      <alignment horizontal="right" vertical="top"/>
    </xf>
    <xf numFmtId="168" fontId="51" fillId="0" borderId="0" xfId="2" applyNumberFormat="1" applyFont="1"/>
    <xf numFmtId="169" fontId="51" fillId="0" borderId="0" xfId="2" applyNumberFormat="1" applyFont="1" applyAlignment="1">
      <alignment horizontal="right" vertical="top"/>
    </xf>
    <xf numFmtId="169" fontId="51" fillId="0" borderId="0" xfId="2" applyNumberFormat="1" applyFont="1"/>
    <xf numFmtId="170" fontId="51" fillId="0" borderId="0" xfId="2" applyNumberFormat="1" applyFont="1"/>
    <xf numFmtId="49" fontId="51" fillId="0" borderId="0" xfId="2" applyNumberFormat="1" applyFont="1"/>
    <xf numFmtId="49" fontId="51" fillId="0" borderId="0" xfId="2" applyNumberFormat="1" applyFont="1" applyAlignment="1">
      <alignment horizontal="left" vertical="top" wrapText="1"/>
    </xf>
    <xf numFmtId="1" fontId="51" fillId="0" borderId="0" xfId="2" applyNumberFormat="1" applyFont="1"/>
    <xf numFmtId="1" fontId="51" fillId="0" borderId="0" xfId="2" applyNumberFormat="1" applyFont="1" applyAlignment="1">
      <alignment horizontal="right" vertical="top"/>
    </xf>
    <xf numFmtId="0" fontId="51" fillId="0" borderId="0" xfId="2" applyFont="1" applyAlignment="1">
      <alignment horizontal="right" vertical="top"/>
    </xf>
    <xf numFmtId="168" fontId="52" fillId="0" borderId="0" xfId="2" applyNumberFormat="1" applyFont="1" applyAlignment="1">
      <alignment horizontal="right" vertical="top"/>
    </xf>
    <xf numFmtId="168" fontId="52" fillId="0" borderId="0" xfId="2" applyNumberFormat="1" applyFont="1"/>
    <xf numFmtId="169" fontId="52" fillId="0" borderId="0" xfId="2" applyNumberFormat="1" applyFont="1" applyAlignment="1">
      <alignment horizontal="right" vertical="top"/>
    </xf>
    <xf numFmtId="169" fontId="52" fillId="0" borderId="0" xfId="2" applyNumberFormat="1" applyFont="1"/>
    <xf numFmtId="170" fontId="52" fillId="0" borderId="0" xfId="2" applyNumberFormat="1" applyFont="1"/>
    <xf numFmtId="49" fontId="52" fillId="0" borderId="0" xfId="2" applyNumberFormat="1" applyFont="1"/>
    <xf numFmtId="49" fontId="52" fillId="0" borderId="0" xfId="2" applyNumberFormat="1" applyFont="1" applyAlignment="1">
      <alignment horizontal="left" vertical="top" wrapText="1"/>
    </xf>
    <xf numFmtId="1" fontId="52" fillId="0" borderId="0" xfId="2" applyNumberFormat="1" applyFont="1"/>
    <xf numFmtId="1" fontId="52" fillId="0" borderId="0" xfId="2" applyNumberFormat="1" applyFont="1" applyAlignment="1">
      <alignment horizontal="right" vertical="top"/>
    </xf>
    <xf numFmtId="0" fontId="52" fillId="0" borderId="0" xfId="2" applyFont="1" applyAlignment="1">
      <alignment horizontal="right" vertical="top"/>
    </xf>
    <xf numFmtId="168" fontId="44" fillId="0" borderId="0" xfId="2" applyNumberFormat="1" applyFont="1"/>
    <xf numFmtId="169" fontId="44" fillId="0" borderId="0" xfId="2" applyNumberFormat="1" applyFont="1"/>
    <xf numFmtId="170" fontId="44" fillId="0" borderId="0" xfId="2" applyNumberFormat="1" applyFont="1"/>
    <xf numFmtId="49" fontId="44" fillId="0" borderId="0" xfId="2" applyNumberFormat="1" applyFont="1"/>
    <xf numFmtId="1" fontId="44" fillId="0" borderId="0" xfId="2" applyNumberFormat="1" applyFont="1"/>
    <xf numFmtId="168" fontId="50" fillId="0" borderId="23" xfId="2" applyNumberFormat="1" applyFont="1" applyBorder="1" applyAlignment="1">
      <alignment horizontal="center"/>
    </xf>
    <xf numFmtId="169" fontId="50" fillId="0" borderId="23" xfId="2" applyNumberFormat="1" applyFont="1" applyBorder="1" applyAlignment="1">
      <alignment horizontal="center"/>
    </xf>
    <xf numFmtId="170" fontId="50" fillId="0" borderId="23" xfId="2" applyNumberFormat="1" applyFont="1" applyBorder="1" applyAlignment="1">
      <alignment horizontal="center"/>
    </xf>
    <xf numFmtId="49" fontId="50" fillId="0" borderId="23" xfId="2" applyNumberFormat="1" applyFont="1" applyBorder="1" applyAlignment="1">
      <alignment horizontal="center"/>
    </xf>
    <xf numFmtId="1" fontId="50" fillId="0" borderId="23" xfId="2" applyNumberFormat="1" applyFont="1" applyBorder="1" applyAlignment="1">
      <alignment horizontal="center"/>
    </xf>
    <xf numFmtId="0" fontId="50" fillId="0" borderId="23" xfId="2" applyFont="1" applyBorder="1" applyAlignment="1">
      <alignment horizontal="center"/>
    </xf>
    <xf numFmtId="168" fontId="45" fillId="0" borderId="0" xfId="2" applyNumberFormat="1" applyFont="1"/>
    <xf numFmtId="169" fontId="45" fillId="0" borderId="0" xfId="2" applyNumberFormat="1" applyFont="1"/>
    <xf numFmtId="49" fontId="45" fillId="0" borderId="0" xfId="2" applyNumberFormat="1" applyFont="1"/>
    <xf numFmtId="1" fontId="46" fillId="0" borderId="0" xfId="2" applyNumberFormat="1" applyFont="1"/>
    <xf numFmtId="0" fontId="44" fillId="0" borderId="0" xfId="2" applyFont="1" applyAlignment="1">
      <alignment horizontal="center"/>
    </xf>
    <xf numFmtId="0" fontId="48" fillId="0" borderId="0" xfId="2" applyFont="1"/>
    <xf numFmtId="0" fontId="53" fillId="0" borderId="0" xfId="2" applyFont="1" applyAlignment="1">
      <alignment horizontal="center" vertical="top"/>
    </xf>
    <xf numFmtId="0" fontId="54" fillId="0" borderId="0" xfId="3"/>
    <xf numFmtId="0" fontId="54" fillId="0" borderId="0" xfId="3" applyAlignment="1">
      <alignment horizontal="center"/>
    </xf>
    <xf numFmtId="171" fontId="55" fillId="0" borderId="0" xfId="3" applyNumberFormat="1" applyFont="1"/>
    <xf numFmtId="172" fontId="55" fillId="0" borderId="0" xfId="4" applyNumberFormat="1" applyFont="1"/>
    <xf numFmtId="173" fontId="55" fillId="0" borderId="0" xfId="4" applyNumberFormat="1" applyFont="1" applyAlignment="1">
      <alignment horizontal="center"/>
    </xf>
    <xf numFmtId="49" fontId="55" fillId="0" borderId="0" xfId="4" applyNumberFormat="1" applyFont="1"/>
    <xf numFmtId="49" fontId="55" fillId="0" borderId="0" xfId="4" applyNumberFormat="1" applyFont="1" applyAlignment="1">
      <alignment horizontal="left"/>
    </xf>
    <xf numFmtId="174" fontId="55" fillId="0" borderId="0" xfId="4" applyNumberFormat="1" applyFont="1"/>
    <xf numFmtId="171" fontId="55" fillId="0" borderId="24" xfId="3" applyNumberFormat="1" applyFont="1" applyBorder="1"/>
    <xf numFmtId="172" fontId="55" fillId="0" borderId="25" xfId="4" applyNumberFormat="1" applyFont="1" applyBorder="1"/>
    <xf numFmtId="172" fontId="55" fillId="0" borderId="26" xfId="4" applyNumberFormat="1" applyFont="1" applyBorder="1"/>
    <xf numFmtId="173" fontId="55" fillId="0" borderId="26" xfId="4" applyNumberFormat="1" applyFont="1" applyBorder="1" applyAlignment="1">
      <alignment horizontal="center"/>
    </xf>
    <xf numFmtId="49" fontId="55" fillId="0" borderId="26" xfId="4" applyNumberFormat="1" applyFont="1" applyBorder="1"/>
    <xf numFmtId="49" fontId="55" fillId="0" borderId="27" xfId="4" applyNumberFormat="1" applyFont="1" applyBorder="1" applyAlignment="1">
      <alignment horizontal="left"/>
    </xf>
    <xf numFmtId="174" fontId="55" fillId="0" borderId="25" xfId="4" applyNumberFormat="1" applyFont="1" applyBorder="1"/>
    <xf numFmtId="0" fontId="58" fillId="0" borderId="27" xfId="5" applyFont="1" applyBorder="1" applyAlignment="1">
      <alignment vertical="top" wrapText="1"/>
    </xf>
    <xf numFmtId="168" fontId="59" fillId="0" borderId="28" xfId="3" applyNumberFormat="1" applyFont="1" applyBorder="1" applyAlignment="1">
      <alignment horizontal="right" vertical="top"/>
    </xf>
    <xf numFmtId="170" fontId="59" fillId="0" borderId="25" xfId="3" applyNumberFormat="1" applyFont="1" applyBorder="1" applyAlignment="1">
      <alignment horizontal="right" vertical="top"/>
    </xf>
    <xf numFmtId="175" fontId="60" fillId="0" borderId="26" xfId="3" applyNumberFormat="1" applyFont="1" applyBorder="1" applyAlignment="1">
      <alignment horizontal="right" vertical="top"/>
    </xf>
    <xf numFmtId="49" fontId="59" fillId="0" borderId="26" xfId="3" applyNumberFormat="1" applyFont="1" applyBorder="1" applyAlignment="1">
      <alignment horizontal="center" vertical="top"/>
    </xf>
    <xf numFmtId="49" fontId="59" fillId="0" borderId="25" xfId="3" applyNumberFormat="1" applyFont="1" applyBorder="1" applyAlignment="1">
      <alignment horizontal="left" vertical="top"/>
    </xf>
    <xf numFmtId="176" fontId="59" fillId="0" borderId="25" xfId="3" applyNumberFormat="1" applyFont="1" applyBorder="1" applyAlignment="1">
      <alignment horizontal="right" vertical="top"/>
    </xf>
    <xf numFmtId="0" fontId="54" fillId="0" borderId="0" xfId="3" applyAlignment="1">
      <alignment vertical="top"/>
    </xf>
    <xf numFmtId="177" fontId="59" fillId="0" borderId="29" xfId="3" applyNumberFormat="1" applyFont="1" applyBorder="1" applyAlignment="1">
      <alignment horizontal="right" vertical="top"/>
    </xf>
    <xf numFmtId="175" fontId="60" fillId="0" borderId="27" xfId="3" applyNumberFormat="1" applyFont="1" applyBorder="1" applyAlignment="1">
      <alignment horizontal="right" vertical="top"/>
    </xf>
    <xf numFmtId="49" fontId="59" fillId="0" borderId="27" xfId="3" applyNumberFormat="1" applyFont="1" applyBorder="1" applyAlignment="1">
      <alignment horizontal="center" vertical="top"/>
    </xf>
    <xf numFmtId="49" fontId="55" fillId="0" borderId="27" xfId="4" applyNumberFormat="1" applyFont="1" applyBorder="1"/>
    <xf numFmtId="176" fontId="59" fillId="0" borderId="26" xfId="3" applyNumberFormat="1" applyFont="1" applyBorder="1" applyAlignment="1">
      <alignment horizontal="right" vertical="top"/>
    </xf>
    <xf numFmtId="168" fontId="59" fillId="0" borderId="29" xfId="3" applyNumberFormat="1" applyFont="1" applyBorder="1" applyAlignment="1">
      <alignment horizontal="right" vertical="top"/>
    </xf>
    <xf numFmtId="0" fontId="61" fillId="0" borderId="27" xfId="6" applyFont="1" applyBorder="1" applyAlignment="1">
      <alignment horizontal="center" vertical="top"/>
    </xf>
    <xf numFmtId="0" fontId="62" fillId="0" borderId="27" xfId="6" applyFont="1" applyBorder="1" applyAlignment="1">
      <alignment vertical="top" wrapText="1"/>
    </xf>
    <xf numFmtId="170" fontId="59" fillId="0" borderId="26" xfId="3" applyNumberFormat="1" applyFont="1" applyBorder="1" applyAlignment="1">
      <alignment horizontal="right" vertical="top"/>
    </xf>
    <xf numFmtId="49" fontId="59" fillId="0" borderId="29" xfId="3" applyNumberFormat="1" applyFont="1" applyBorder="1" applyAlignment="1">
      <alignment horizontal="left" vertical="top" wrapText="1"/>
    </xf>
    <xf numFmtId="0" fontId="62" fillId="0" borderId="27" xfId="5" applyFont="1" applyBorder="1" applyAlignment="1">
      <alignment vertical="top" wrapText="1"/>
    </xf>
    <xf numFmtId="49" fontId="59" fillId="0" borderId="27" xfId="3" applyNumberFormat="1" applyFont="1" applyBorder="1" applyAlignment="1">
      <alignment horizontal="left" vertical="top"/>
    </xf>
    <xf numFmtId="176" fontId="59" fillId="0" borderId="29" xfId="3" applyNumberFormat="1" applyFont="1" applyBorder="1" applyAlignment="1">
      <alignment horizontal="right" vertical="top"/>
    </xf>
    <xf numFmtId="171" fontId="55" fillId="0" borderId="28" xfId="3" applyNumberFormat="1" applyFont="1" applyBorder="1"/>
    <xf numFmtId="172" fontId="55" fillId="0" borderId="28" xfId="4" applyNumberFormat="1" applyFont="1" applyBorder="1" applyAlignment="1">
      <alignment vertical="top"/>
    </xf>
    <xf numFmtId="173" fontId="55" fillId="0" borderId="25" xfId="4" applyNumberFormat="1" applyFont="1" applyBorder="1" applyAlignment="1">
      <alignment horizontal="center" vertical="top"/>
    </xf>
    <xf numFmtId="49" fontId="55" fillId="0" borderId="25" xfId="4" applyNumberFormat="1" applyFont="1" applyBorder="1"/>
    <xf numFmtId="49" fontId="55" fillId="0" borderId="28" xfId="4" applyNumberFormat="1" applyFont="1" applyBorder="1" applyAlignment="1">
      <alignment horizontal="left"/>
    </xf>
    <xf numFmtId="174" fontId="55" fillId="0" borderId="28" xfId="4" applyNumberFormat="1" applyFont="1" applyBorder="1"/>
    <xf numFmtId="0" fontId="61" fillId="0" borderId="26" xfId="6" applyFont="1" applyBorder="1" applyAlignment="1">
      <alignment horizontal="center" vertical="top"/>
    </xf>
    <xf numFmtId="49" fontId="59" fillId="0" borderId="26" xfId="3" applyNumberFormat="1" applyFont="1" applyBorder="1" applyAlignment="1">
      <alignment horizontal="left" vertical="top"/>
    </xf>
    <xf numFmtId="0" fontId="62" fillId="0" borderId="27" xfId="7" applyFont="1" applyBorder="1" applyAlignment="1">
      <alignment vertical="top" wrapText="1"/>
    </xf>
    <xf numFmtId="49" fontId="59" fillId="0" borderId="26" xfId="3" applyNumberFormat="1" applyFont="1" applyBorder="1" applyAlignment="1">
      <alignment horizontal="left" vertical="top" wrapText="1"/>
    </xf>
    <xf numFmtId="49" fontId="59" fillId="0" borderId="29" xfId="3" applyNumberFormat="1" applyFont="1" applyBorder="1" applyAlignment="1">
      <alignment horizontal="left" vertical="top"/>
    </xf>
    <xf numFmtId="49" fontId="59" fillId="0" borderId="27" xfId="8" applyNumberFormat="1" applyFont="1" applyBorder="1" applyAlignment="1">
      <alignment horizontal="left" vertical="top" wrapText="1"/>
    </xf>
    <xf numFmtId="0" fontId="63" fillId="0" borderId="25" xfId="9" applyFont="1" applyBorder="1" applyAlignment="1">
      <alignment horizontal="left" vertical="top" wrapText="1"/>
    </xf>
    <xf numFmtId="0" fontId="54" fillId="6" borderId="0" xfId="3" applyFill="1" applyAlignment="1">
      <alignment vertical="top"/>
    </xf>
    <xf numFmtId="0" fontId="61" fillId="0" borderId="25" xfId="10" applyFont="1" applyBorder="1" applyAlignment="1">
      <alignment horizontal="left" vertical="top" wrapText="1"/>
    </xf>
    <xf numFmtId="177" fontId="59" fillId="0" borderId="30" xfId="3" applyNumberFormat="1" applyFont="1" applyBorder="1" applyAlignment="1">
      <alignment horizontal="right" vertical="top"/>
    </xf>
    <xf numFmtId="173" fontId="55" fillId="0" borderId="28" xfId="4" applyNumberFormat="1" applyFont="1" applyBorder="1" applyAlignment="1">
      <alignment horizontal="center" vertical="top"/>
    </xf>
    <xf numFmtId="49" fontId="55" fillId="0" borderId="28" xfId="4" applyNumberFormat="1" applyFont="1" applyBorder="1"/>
    <xf numFmtId="177" fontId="59" fillId="0" borderId="27" xfId="3" applyNumberFormat="1" applyFont="1" applyBorder="1" applyAlignment="1">
      <alignment horizontal="right" vertical="top"/>
    </xf>
    <xf numFmtId="175" fontId="60" fillId="0" borderId="25" xfId="3" applyNumberFormat="1" applyFont="1" applyBorder="1" applyAlignment="1">
      <alignment horizontal="right" vertical="top"/>
    </xf>
    <xf numFmtId="168" fontId="59" fillId="0" borderId="30" xfId="3" applyNumberFormat="1" applyFont="1" applyBorder="1" applyAlignment="1">
      <alignment horizontal="right" vertical="top"/>
    </xf>
    <xf numFmtId="0" fontId="61" fillId="0" borderId="29" xfId="6" applyFont="1" applyBorder="1" applyAlignment="1">
      <alignment horizontal="center" vertical="top"/>
    </xf>
    <xf numFmtId="0" fontId="61" fillId="0" borderId="25" xfId="11" applyFont="1" applyBorder="1" applyAlignment="1">
      <alignment horizontal="left" vertical="top" wrapText="1"/>
    </xf>
    <xf numFmtId="0" fontId="61" fillId="0" borderId="26" xfId="12" applyFont="1" applyBorder="1" applyAlignment="1">
      <alignment horizontal="left" vertical="top" wrapText="1"/>
    </xf>
    <xf numFmtId="0" fontId="63" fillId="0" borderId="25" xfId="13" applyFont="1" applyBorder="1" applyAlignment="1">
      <alignment horizontal="center" vertical="top"/>
    </xf>
    <xf numFmtId="177" fontId="59" fillId="0" borderId="28" xfId="3" applyNumberFormat="1" applyFont="1" applyBorder="1" applyAlignment="1">
      <alignment horizontal="right" vertical="top"/>
    </xf>
    <xf numFmtId="175" fontId="60" fillId="0" borderId="28" xfId="3" applyNumberFormat="1" applyFont="1" applyBorder="1" applyAlignment="1">
      <alignment horizontal="right" vertical="top"/>
    </xf>
    <xf numFmtId="49" fontId="59" fillId="0" borderId="28" xfId="3" applyNumberFormat="1" applyFont="1" applyBorder="1" applyAlignment="1">
      <alignment horizontal="center" vertical="top"/>
    </xf>
    <xf numFmtId="0" fontId="62" fillId="0" borderId="28" xfId="6" applyFont="1" applyBorder="1" applyAlignment="1">
      <alignment vertical="top" wrapText="1"/>
    </xf>
    <xf numFmtId="49" fontId="59" fillId="0" borderId="27" xfId="3" applyNumberFormat="1" applyFont="1" applyBorder="1" applyAlignment="1">
      <alignment horizontal="left" vertical="top" wrapText="1"/>
    </xf>
    <xf numFmtId="49" fontId="59" fillId="0" borderId="25" xfId="3" applyNumberFormat="1" applyFont="1" applyBorder="1" applyAlignment="1">
      <alignment horizontal="center" vertical="top"/>
    </xf>
    <xf numFmtId="49" fontId="59" fillId="0" borderId="27" xfId="14" applyNumberFormat="1" applyFont="1" applyBorder="1" applyAlignment="1">
      <alignment horizontal="left" vertical="top" wrapText="1"/>
    </xf>
    <xf numFmtId="0" fontId="61" fillId="0" borderId="25" xfId="9" applyFont="1" applyBorder="1" applyAlignment="1">
      <alignment horizontal="left" vertical="top" wrapText="1"/>
    </xf>
    <xf numFmtId="0" fontId="55" fillId="0" borderId="0" xfId="3" applyFont="1"/>
    <xf numFmtId="172" fontId="55" fillId="0" borderId="28" xfId="4" applyNumberFormat="1" applyFont="1" applyBorder="1"/>
    <xf numFmtId="173" fontId="55" fillId="0" borderId="28" xfId="4" applyNumberFormat="1" applyFont="1" applyBorder="1" applyAlignment="1">
      <alignment horizontal="center"/>
    </xf>
    <xf numFmtId="0" fontId="64" fillId="0" borderId="0" xfId="3" applyFont="1"/>
    <xf numFmtId="168" fontId="65" fillId="0" borderId="30" xfId="3" applyNumberFormat="1" applyFont="1" applyBorder="1"/>
    <xf numFmtId="178" fontId="65" fillId="0" borderId="30" xfId="3" applyNumberFormat="1" applyFont="1" applyBorder="1"/>
    <xf numFmtId="49" fontId="65" fillId="0" borderId="30" xfId="3" applyNumberFormat="1" applyFont="1" applyBorder="1" applyAlignment="1">
      <alignment horizontal="center"/>
    </xf>
    <xf numFmtId="0" fontId="65" fillId="0" borderId="30" xfId="3" applyFont="1" applyBorder="1" applyAlignment="1">
      <alignment horizontal="left"/>
    </xf>
    <xf numFmtId="176" fontId="65" fillId="0" borderId="30" xfId="3" applyNumberFormat="1" applyFont="1" applyBorder="1"/>
    <xf numFmtId="168" fontId="65" fillId="7" borderId="30" xfId="3" applyNumberFormat="1" applyFont="1" applyFill="1" applyBorder="1" applyAlignment="1">
      <alignment vertical="top"/>
    </xf>
    <xf numFmtId="178" fontId="65" fillId="7" borderId="30" xfId="3" applyNumberFormat="1" applyFont="1" applyFill="1" applyBorder="1" applyAlignment="1">
      <alignment vertical="top"/>
    </xf>
    <xf numFmtId="49" fontId="65" fillId="7" borderId="30" xfId="3" applyNumberFormat="1" applyFont="1" applyFill="1" applyBorder="1" applyAlignment="1">
      <alignment horizontal="center" vertical="top"/>
    </xf>
    <xf numFmtId="0" fontId="65" fillId="7" borderId="30" xfId="3" applyFont="1" applyFill="1" applyBorder="1" applyAlignment="1">
      <alignment horizontal="left" vertical="top"/>
    </xf>
    <xf numFmtId="49" fontId="65" fillId="7" borderId="30" xfId="3" applyNumberFormat="1" applyFont="1" applyFill="1" applyBorder="1" applyAlignment="1">
      <alignment horizontal="left" vertical="top"/>
    </xf>
    <xf numFmtId="176" fontId="65" fillId="7" borderId="30" xfId="3" applyNumberFormat="1" applyFont="1" applyFill="1" applyBorder="1" applyAlignment="1">
      <alignment vertical="top"/>
    </xf>
    <xf numFmtId="0" fontId="65" fillId="7" borderId="30" xfId="3" applyFont="1" applyFill="1" applyBorder="1" applyAlignment="1">
      <alignment horizontal="left" vertical="top" wrapText="1"/>
    </xf>
    <xf numFmtId="168" fontId="65" fillId="7" borderId="25" xfId="3" applyNumberFormat="1" applyFont="1" applyFill="1" applyBorder="1" applyAlignment="1">
      <alignment vertical="top"/>
    </xf>
    <xf numFmtId="178" fontId="65" fillId="7" borderId="28" xfId="3" applyNumberFormat="1" applyFont="1" applyFill="1" applyBorder="1" applyAlignment="1">
      <alignment vertical="top"/>
    </xf>
    <xf numFmtId="49" fontId="65" fillId="7" borderId="28" xfId="3" applyNumberFormat="1" applyFont="1" applyFill="1" applyBorder="1" applyAlignment="1">
      <alignment horizontal="center" vertical="top"/>
    </xf>
    <xf numFmtId="0" fontId="65" fillId="7" borderId="28" xfId="3" applyFont="1" applyFill="1" applyBorder="1" applyAlignment="1">
      <alignment horizontal="left" vertical="top" wrapText="1"/>
    </xf>
    <xf numFmtId="49" fontId="65" fillId="7" borderId="28" xfId="3" applyNumberFormat="1" applyFont="1" applyFill="1" applyBorder="1" applyAlignment="1">
      <alignment horizontal="left" vertical="top"/>
    </xf>
    <xf numFmtId="176" fontId="65" fillId="7" borderId="24" xfId="3" applyNumberFormat="1" applyFont="1" applyFill="1" applyBorder="1" applyAlignment="1">
      <alignment vertical="top"/>
    </xf>
    <xf numFmtId="0" fontId="65" fillId="7" borderId="28" xfId="3" applyFont="1" applyFill="1" applyBorder="1" applyAlignment="1">
      <alignment horizontal="left" vertical="top"/>
    </xf>
    <xf numFmtId="0" fontId="54" fillId="0" borderId="0" xfId="3" applyAlignment="1">
      <alignment vertical="center"/>
    </xf>
    <xf numFmtId="1" fontId="54" fillId="0" borderId="0" xfId="3" applyNumberFormat="1" applyAlignment="1">
      <alignment horizontal="center" vertical="center"/>
    </xf>
    <xf numFmtId="0" fontId="54" fillId="0" borderId="0" xfId="3" applyAlignment="1">
      <alignment horizontal="center" vertical="center"/>
    </xf>
    <xf numFmtId="49" fontId="54" fillId="0" borderId="0" xfId="3" applyNumberFormat="1" applyAlignment="1">
      <alignment horizontal="left" vertical="center" wrapText="1"/>
    </xf>
    <xf numFmtId="0" fontId="54" fillId="0" borderId="0" xfId="3" applyAlignment="1">
      <alignment horizontal="left" vertical="center"/>
    </xf>
    <xf numFmtId="0" fontId="66" fillId="0" borderId="0" xfId="15" applyFont="1" applyAlignment="1">
      <alignment wrapText="1"/>
    </xf>
    <xf numFmtId="49" fontId="67" fillId="0" borderId="31" xfId="3" applyNumberFormat="1" applyFont="1" applyBorder="1" applyAlignment="1">
      <alignment horizontal="right" wrapText="1"/>
    </xf>
    <xf numFmtId="49" fontId="67" fillId="0" borderId="31" xfId="3" applyNumberFormat="1" applyFont="1" applyBorder="1" applyAlignment="1">
      <alignment horizontal="center" wrapText="1"/>
    </xf>
    <xf numFmtId="0" fontId="67" fillId="0" borderId="31" xfId="3" applyFont="1" applyBorder="1" applyAlignment="1">
      <alignment horizontal="left" wrapText="1"/>
    </xf>
    <xf numFmtId="49" fontId="67" fillId="0" borderId="31" xfId="3" applyNumberFormat="1" applyFont="1" applyBorder="1" applyAlignment="1">
      <alignment horizontal="left" wrapText="1"/>
    </xf>
    <xf numFmtId="0" fontId="66" fillId="0" borderId="0" xfId="15" applyFont="1"/>
    <xf numFmtId="168" fontId="65" fillId="0" borderId="0" xfId="3" applyNumberFormat="1" applyFont="1"/>
    <xf numFmtId="178" fontId="65" fillId="0" borderId="0" xfId="3" applyNumberFormat="1" applyFont="1"/>
    <xf numFmtId="49" fontId="65" fillId="0" borderId="0" xfId="3" applyNumberFormat="1" applyFont="1"/>
    <xf numFmtId="0" fontId="65" fillId="0" borderId="0" xfId="3" applyFont="1" applyAlignment="1">
      <alignment horizontal="left"/>
    </xf>
    <xf numFmtId="176" fontId="65" fillId="0" borderId="0" xfId="3" applyNumberFormat="1" applyFont="1"/>
    <xf numFmtId="0" fontId="68" fillId="0" borderId="0" xfId="3" applyFont="1"/>
    <xf numFmtId="49" fontId="65" fillId="0" borderId="0" xfId="16" applyNumberFormat="1" applyFont="1"/>
    <xf numFmtId="0" fontId="75" fillId="0" borderId="0" xfId="991"/>
    <xf numFmtId="2" fontId="63" fillId="0" borderId="0" xfId="1684" applyNumberFormat="1" applyAlignment="1">
      <alignment horizontal="right" vertical="center"/>
    </xf>
    <xf numFmtId="49" fontId="63" fillId="0" borderId="0" xfId="1684" applyNumberFormat="1" applyAlignment="1">
      <alignment horizontal="center" vertical="center" wrapText="1"/>
    </xf>
    <xf numFmtId="49" fontId="63" fillId="0" borderId="0" xfId="1684" applyNumberFormat="1" applyAlignment="1">
      <alignment horizontal="left" vertical="center" wrapText="1"/>
    </xf>
    <xf numFmtId="2" fontId="63" fillId="0" borderId="53" xfId="1684" applyNumberFormat="1" applyBorder="1" applyAlignment="1">
      <alignment vertical="center"/>
    </xf>
    <xf numFmtId="49" fontId="63" fillId="0" borderId="42" xfId="1684" applyNumberFormat="1" applyBorder="1" applyAlignment="1">
      <alignment horizontal="center" vertical="center" wrapText="1"/>
    </xf>
    <xf numFmtId="49" fontId="63" fillId="0" borderId="42" xfId="1684" applyNumberFormat="1" applyBorder="1" applyAlignment="1">
      <alignment horizontal="left" vertical="center" wrapText="1"/>
    </xf>
    <xf numFmtId="4" fontId="113" fillId="35" borderId="59" xfId="1684" applyNumberFormat="1" applyFont="1" applyFill="1" applyBorder="1" applyAlignment="1">
      <alignment horizontal="right"/>
    </xf>
    <xf numFmtId="4" fontId="113" fillId="35" borderId="60" xfId="1684" applyNumberFormat="1" applyFont="1" applyFill="1" applyBorder="1" applyAlignment="1">
      <alignment horizontal="right"/>
    </xf>
    <xf numFmtId="4" fontId="113" fillId="35" borderId="59" xfId="1684" applyNumberFormat="1" applyFont="1" applyFill="1" applyBorder="1" applyAlignment="1">
      <alignment horizontal="right" vertical="center"/>
    </xf>
    <xf numFmtId="2" fontId="56" fillId="0" borderId="61" xfId="991" applyNumberFormat="1" applyFont="1" applyBorder="1" applyAlignment="1">
      <alignment horizontal="right" vertical="center"/>
    </xf>
    <xf numFmtId="4" fontId="113" fillId="35" borderId="62" xfId="1684" applyNumberFormat="1" applyFont="1" applyFill="1" applyBorder="1" applyAlignment="1">
      <alignment horizontal="right"/>
    </xf>
    <xf numFmtId="0" fontId="113" fillId="35" borderId="42" xfId="1684" applyFont="1" applyFill="1" applyBorder="1" applyAlignment="1">
      <alignment horizontal="center" vertical="center"/>
    </xf>
    <xf numFmtId="0" fontId="56" fillId="0" borderId="42" xfId="991" applyFont="1" applyBorder="1" applyAlignment="1">
      <alignment wrapText="1"/>
    </xf>
    <xf numFmtId="0" fontId="63" fillId="0" borderId="63" xfId="1684" applyBorder="1" applyAlignment="1">
      <alignment horizontal="center" vertical="center"/>
    </xf>
    <xf numFmtId="4" fontId="113" fillId="35" borderId="60" xfId="1684" applyNumberFormat="1" applyFont="1" applyFill="1" applyBorder="1" applyAlignment="1">
      <alignment horizontal="right" vertical="center" wrapText="1"/>
    </xf>
    <xf numFmtId="2" fontId="56" fillId="0" borderId="61" xfId="991" applyNumberFormat="1" applyFont="1" applyBorder="1" applyAlignment="1">
      <alignment horizontal="right" vertical="center" wrapText="1"/>
    </xf>
    <xf numFmtId="4" fontId="113" fillId="35" borderId="62" xfId="1684" applyNumberFormat="1" applyFont="1" applyFill="1" applyBorder="1" applyAlignment="1">
      <alignment horizontal="right" vertical="center" wrapText="1"/>
    </xf>
    <xf numFmtId="0" fontId="113" fillId="35" borderId="42" xfId="1684" applyFont="1" applyFill="1" applyBorder="1" applyAlignment="1">
      <alignment horizontal="center" vertical="center" wrapText="1"/>
    </xf>
    <xf numFmtId="0" fontId="56" fillId="0" borderId="42" xfId="991" applyFont="1" applyBorder="1" applyAlignment="1">
      <alignment vertical="center" wrapText="1"/>
    </xf>
    <xf numFmtId="4" fontId="63" fillId="0" borderId="60" xfId="1684" applyNumberFormat="1" applyBorder="1" applyAlignment="1">
      <alignment horizontal="right" vertical="center"/>
    </xf>
    <xf numFmtId="0" fontId="56" fillId="0" borderId="42" xfId="991" applyFont="1" applyBorder="1" applyAlignment="1">
      <alignment horizontal="center" vertical="center"/>
    </xf>
    <xf numFmtId="0" fontId="56" fillId="0" borderId="42" xfId="991" applyFont="1" applyBorder="1"/>
    <xf numFmtId="4" fontId="113" fillId="35" borderId="64" xfId="1684" applyNumberFormat="1" applyFont="1" applyFill="1" applyBorder="1" applyAlignment="1">
      <alignment horizontal="right"/>
    </xf>
    <xf numFmtId="0" fontId="56" fillId="0" borderId="65" xfId="991" applyFont="1" applyBorder="1" applyAlignment="1">
      <alignment horizontal="center"/>
    </xf>
    <xf numFmtId="0" fontId="56" fillId="0" borderId="65" xfId="991" applyFont="1" applyBorder="1"/>
    <xf numFmtId="0" fontId="63" fillId="0" borderId="0" xfId="1684"/>
    <xf numFmtId="4" fontId="113" fillId="35" borderId="62" xfId="1684" applyNumberFormat="1" applyFont="1" applyFill="1" applyBorder="1" applyAlignment="1">
      <alignment horizontal="right" vertical="center"/>
    </xf>
    <xf numFmtId="4" fontId="114" fillId="35" borderId="62" xfId="1684" applyNumberFormat="1" applyFont="1" applyFill="1" applyBorder="1" applyAlignment="1">
      <alignment horizontal="right"/>
    </xf>
    <xf numFmtId="4" fontId="114" fillId="0" borderId="60" xfId="1684" applyNumberFormat="1" applyFont="1" applyBorder="1" applyAlignment="1">
      <alignment horizontal="right" vertical="center"/>
    </xf>
    <xf numFmtId="4" fontId="114" fillId="35" borderId="59" xfId="1684" applyNumberFormat="1" applyFont="1" applyFill="1" applyBorder="1" applyAlignment="1">
      <alignment horizontal="right" vertical="center"/>
    </xf>
    <xf numFmtId="4" fontId="114" fillId="35" borderId="66" xfId="1684" applyNumberFormat="1" applyFont="1" applyFill="1" applyBorder="1" applyAlignment="1">
      <alignment horizontal="right"/>
    </xf>
    <xf numFmtId="4" fontId="114" fillId="35" borderId="59" xfId="1684" applyNumberFormat="1" applyFont="1" applyFill="1" applyBorder="1" applyAlignment="1">
      <alignment horizontal="right"/>
    </xf>
    <xf numFmtId="0" fontId="115" fillId="0" borderId="42" xfId="991" applyFont="1" applyBorder="1" applyAlignment="1">
      <alignment horizontal="center"/>
    </xf>
    <xf numFmtId="0" fontId="116" fillId="0" borderId="42" xfId="991" applyFont="1" applyBorder="1"/>
    <xf numFmtId="4" fontId="114" fillId="35" borderId="67" xfId="1684" applyNumberFormat="1" applyFont="1" applyFill="1" applyBorder="1" applyAlignment="1">
      <alignment horizontal="right"/>
    </xf>
    <xf numFmtId="2" fontId="115" fillId="0" borderId="61" xfId="991" applyNumberFormat="1" applyFont="1" applyBorder="1" applyAlignment="1">
      <alignment horizontal="right" vertical="center"/>
    </xf>
    <xf numFmtId="0" fontId="114" fillId="0" borderId="42" xfId="1685" applyFont="1" applyBorder="1" applyAlignment="1">
      <alignment horizontal="center"/>
    </xf>
    <xf numFmtId="0" fontId="117" fillId="0" borderId="42" xfId="1079" applyFont="1" applyBorder="1"/>
    <xf numFmtId="4" fontId="63" fillId="0" borderId="67" xfId="1684" applyNumberFormat="1" applyBorder="1" applyAlignment="1">
      <alignment horizontal="right" vertical="center"/>
    </xf>
    <xf numFmtId="0" fontId="56" fillId="0" borderId="42" xfId="991" applyFont="1" applyBorder="1" applyAlignment="1">
      <alignment horizontal="center"/>
    </xf>
    <xf numFmtId="4" fontId="63" fillId="0" borderId="68" xfId="1684" applyNumberFormat="1" applyBorder="1" applyAlignment="1">
      <alignment horizontal="right" vertical="center"/>
    </xf>
    <xf numFmtId="2" fontId="56" fillId="0" borderId="69" xfId="991" applyNumberFormat="1" applyFont="1" applyBorder="1" applyAlignment="1">
      <alignment horizontal="right" vertical="center"/>
    </xf>
    <xf numFmtId="0" fontId="56" fillId="0" borderId="70" xfId="991" applyFont="1" applyBorder="1" applyAlignment="1">
      <alignment horizontal="center"/>
    </xf>
    <xf numFmtId="0" fontId="56" fillId="0" borderId="70" xfId="991" applyFont="1" applyBorder="1"/>
    <xf numFmtId="4" fontId="113" fillId="35" borderId="71" xfId="1684" applyNumberFormat="1" applyFont="1" applyFill="1" applyBorder="1" applyAlignment="1">
      <alignment horizontal="right"/>
    </xf>
    <xf numFmtId="4" fontId="113" fillId="35" borderId="72" xfId="1684" applyNumberFormat="1" applyFont="1" applyFill="1" applyBorder="1" applyAlignment="1">
      <alignment horizontal="right"/>
    </xf>
    <xf numFmtId="0" fontId="56" fillId="35" borderId="65" xfId="991" applyFont="1" applyFill="1" applyBorder="1" applyAlignment="1">
      <alignment horizontal="center"/>
    </xf>
    <xf numFmtId="0" fontId="56" fillId="35" borderId="65" xfId="991" applyFont="1" applyFill="1" applyBorder="1" applyAlignment="1">
      <alignment wrapText="1"/>
    </xf>
    <xf numFmtId="0" fontId="56" fillId="35" borderId="42" xfId="991" applyFont="1" applyFill="1" applyBorder="1" applyAlignment="1">
      <alignment horizontal="center"/>
    </xf>
    <xf numFmtId="0" fontId="56" fillId="35" borderId="42" xfId="991" applyFont="1" applyFill="1" applyBorder="1"/>
    <xf numFmtId="4" fontId="113" fillId="35" borderId="67" xfId="1684" applyNumberFormat="1" applyFont="1" applyFill="1" applyBorder="1" applyAlignment="1">
      <alignment horizontal="right"/>
    </xf>
    <xf numFmtId="0" fontId="63" fillId="0" borderId="42" xfId="1685" applyBorder="1" applyAlignment="1">
      <alignment horizontal="center"/>
    </xf>
    <xf numFmtId="0" fontId="63" fillId="0" borderId="42" xfId="1079" applyBorder="1"/>
    <xf numFmtId="2" fontId="56" fillId="0" borderId="61" xfId="991" applyNumberFormat="1" applyFont="1" applyBorder="1" applyAlignment="1">
      <alignment horizontal="right"/>
    </xf>
    <xf numFmtId="0" fontId="56" fillId="0" borderId="60" xfId="991" applyFont="1" applyBorder="1" applyAlignment="1">
      <alignment horizontal="center" vertical="center"/>
    </xf>
    <xf numFmtId="2" fontId="115" fillId="0" borderId="61" xfId="991" applyNumberFormat="1" applyFont="1" applyBorder="1" applyAlignment="1">
      <alignment horizontal="right"/>
    </xf>
    <xf numFmtId="0" fontId="116" fillId="0" borderId="60" xfId="991" applyFont="1" applyBorder="1" applyAlignment="1">
      <alignment horizontal="center" vertical="center"/>
    </xf>
    <xf numFmtId="0" fontId="63" fillId="0" borderId="65" xfId="1079" applyBorder="1"/>
    <xf numFmtId="2" fontId="56" fillId="0" borderId="69" xfId="991" applyNumberFormat="1" applyFont="1" applyBorder="1" applyAlignment="1">
      <alignment horizontal="right"/>
    </xf>
    <xf numFmtId="0" fontId="56" fillId="0" borderId="68" xfId="991" applyFont="1" applyBorder="1" applyAlignment="1">
      <alignment horizontal="center" vertical="center"/>
    </xf>
    <xf numFmtId="0" fontId="63" fillId="0" borderId="70" xfId="1079" applyBorder="1"/>
    <xf numFmtId="0" fontId="63" fillId="0" borderId="66" xfId="1684" applyBorder="1" applyAlignment="1">
      <alignment horizontal="center" vertical="center"/>
    </xf>
    <xf numFmtId="0" fontId="63" fillId="36" borderId="73" xfId="1684" applyFill="1" applyBorder="1" applyAlignment="1">
      <alignment horizontal="center" vertical="center"/>
    </xf>
    <xf numFmtId="0" fontId="63" fillId="36" borderId="74" xfId="1684" applyFill="1" applyBorder="1" applyAlignment="1">
      <alignment horizontal="center" vertical="center"/>
    </xf>
    <xf numFmtId="0" fontId="63" fillId="36" borderId="75" xfId="1684" applyFill="1" applyBorder="1" applyAlignment="1">
      <alignment horizontal="center" vertical="center"/>
    </xf>
    <xf numFmtId="0" fontId="63" fillId="36" borderId="76" xfId="1684" applyFill="1" applyBorder="1" applyAlignment="1">
      <alignment horizontal="center" vertical="center"/>
    </xf>
    <xf numFmtId="0" fontId="63" fillId="36" borderId="77" xfId="1684" applyFill="1" applyBorder="1" applyAlignment="1">
      <alignment horizontal="center" vertical="center"/>
    </xf>
    <xf numFmtId="0" fontId="73" fillId="0" borderId="62" xfId="1684" applyFont="1" applyBorder="1" applyAlignment="1">
      <alignment horizontal="center" vertical="center"/>
    </xf>
    <xf numFmtId="0" fontId="73" fillId="0" borderId="60" xfId="1684" applyFont="1" applyBorder="1" applyAlignment="1">
      <alignment horizontal="center" vertical="center"/>
    </xf>
    <xf numFmtId="0" fontId="73" fillId="0" borderId="61" xfId="1684" applyFont="1" applyBorder="1" applyAlignment="1">
      <alignment horizontal="center" vertical="center"/>
    </xf>
    <xf numFmtId="0" fontId="118" fillId="0" borderId="80" xfId="1684" applyFont="1" applyBorder="1"/>
    <xf numFmtId="0" fontId="118" fillId="0" borderId="81" xfId="1684" applyFont="1" applyBorder="1"/>
    <xf numFmtId="0" fontId="118" fillId="0" borderId="82" xfId="1684" applyFont="1" applyBorder="1"/>
    <xf numFmtId="0" fontId="119" fillId="0" borderId="82" xfId="1684" applyFont="1" applyBorder="1"/>
    <xf numFmtId="0" fontId="120" fillId="0" borderId="83" xfId="1684" applyFont="1" applyBorder="1"/>
    <xf numFmtId="0" fontId="121" fillId="0" borderId="78" xfId="1684" applyFont="1" applyBorder="1"/>
    <xf numFmtId="0" fontId="121" fillId="0" borderId="84" xfId="1684" applyFont="1" applyBorder="1"/>
    <xf numFmtId="0" fontId="63" fillId="0" borderId="85" xfId="1684" applyBorder="1"/>
    <xf numFmtId="0" fontId="63" fillId="0" borderId="49" xfId="1684" applyBorder="1"/>
    <xf numFmtId="2" fontId="63" fillId="0" borderId="73" xfId="1684" applyNumberFormat="1" applyBorder="1" applyAlignment="1">
      <alignment vertical="center"/>
    </xf>
    <xf numFmtId="49" fontId="63" fillId="0" borderId="77" xfId="1684" applyNumberFormat="1" applyBorder="1" applyAlignment="1">
      <alignment horizontal="center" vertical="center" wrapText="1"/>
    </xf>
    <xf numFmtId="49" fontId="63" fillId="0" borderId="77" xfId="1684" applyNumberFormat="1" applyBorder="1" applyAlignment="1">
      <alignment horizontal="left" vertical="center" wrapText="1"/>
    </xf>
    <xf numFmtId="49" fontId="63" fillId="0" borderId="75" xfId="1684" applyNumberFormat="1" applyBorder="1" applyAlignment="1">
      <alignment horizontal="center" vertical="center" wrapText="1"/>
    </xf>
    <xf numFmtId="2" fontId="63" fillId="0" borderId="62" xfId="1684" applyNumberFormat="1" applyBorder="1" applyAlignment="1">
      <alignment vertical="center"/>
    </xf>
    <xf numFmtId="49" fontId="63" fillId="0" borderId="61" xfId="1684" applyNumberFormat="1" applyBorder="1" applyAlignment="1">
      <alignment horizontal="center" vertical="center" wrapText="1"/>
    </xf>
    <xf numFmtId="4" fontId="113" fillId="35" borderId="73" xfId="1684" applyNumberFormat="1" applyFont="1" applyFill="1" applyBorder="1" applyAlignment="1">
      <alignment horizontal="right"/>
    </xf>
    <xf numFmtId="4" fontId="113" fillId="35" borderId="74" xfId="1684" applyNumberFormat="1" applyFont="1" applyFill="1" applyBorder="1" applyAlignment="1">
      <alignment horizontal="right"/>
    </xf>
    <xf numFmtId="4" fontId="113" fillId="35" borderId="73" xfId="1684" applyNumberFormat="1" applyFont="1" applyFill="1" applyBorder="1" applyAlignment="1">
      <alignment horizontal="right" vertical="center"/>
    </xf>
    <xf numFmtId="2" fontId="56" fillId="0" borderId="75" xfId="991" applyNumberFormat="1" applyFont="1" applyBorder="1" applyAlignment="1">
      <alignment horizontal="right" vertical="center"/>
    </xf>
    <xf numFmtId="4" fontId="113" fillId="35" borderId="88" xfId="1684" applyNumberFormat="1" applyFont="1" applyFill="1" applyBorder="1" applyAlignment="1">
      <alignment horizontal="right"/>
    </xf>
    <xf numFmtId="0" fontId="113" fillId="35" borderId="65" xfId="1684" applyFont="1" applyFill="1" applyBorder="1" applyAlignment="1">
      <alignment horizontal="center" vertical="center"/>
    </xf>
    <xf numFmtId="0" fontId="56" fillId="0" borderId="65" xfId="991" applyFont="1" applyBorder="1" applyAlignment="1">
      <alignment wrapText="1"/>
    </xf>
    <xf numFmtId="0" fontId="63" fillId="0" borderId="61" xfId="1684" applyBorder="1" applyAlignment="1">
      <alignment horizontal="center" vertical="center"/>
    </xf>
    <xf numFmtId="4" fontId="113" fillId="35" borderId="53" xfId="1684" applyNumberFormat="1" applyFont="1" applyFill="1" applyBorder="1" applyAlignment="1">
      <alignment horizontal="right"/>
    </xf>
    <xf numFmtId="4" fontId="113" fillId="35" borderId="60" xfId="1684" applyNumberFormat="1" applyFont="1" applyFill="1" applyBorder="1" applyAlignment="1">
      <alignment horizontal="right" vertical="center"/>
    </xf>
    <xf numFmtId="4" fontId="113" fillId="35" borderId="53" xfId="1684" applyNumberFormat="1" applyFont="1" applyFill="1" applyBorder="1" applyAlignment="1">
      <alignment horizontal="right" vertical="center"/>
    </xf>
    <xf numFmtId="0" fontId="63" fillId="0" borderId="65" xfId="1684" applyBorder="1" applyAlignment="1">
      <alignment horizontal="center" vertical="center"/>
    </xf>
    <xf numFmtId="4" fontId="63" fillId="0" borderId="61" xfId="1684" applyNumberFormat="1" applyBorder="1" applyAlignment="1">
      <alignment horizontal="right" vertical="center"/>
    </xf>
    <xf numFmtId="0" fontId="56" fillId="0" borderId="65" xfId="991" applyFont="1" applyBorder="1" applyAlignment="1">
      <alignment vertical="center" wrapText="1"/>
    </xf>
    <xf numFmtId="4" fontId="63" fillId="0" borderId="61" xfId="1684" applyNumberFormat="1" applyBorder="1" applyAlignment="1">
      <alignment horizontal="right"/>
    </xf>
    <xf numFmtId="4" fontId="113" fillId="0" borderId="62" xfId="1684" applyNumberFormat="1" applyFont="1" applyBorder="1" applyAlignment="1">
      <alignment horizontal="right"/>
    </xf>
    <xf numFmtId="4" fontId="113" fillId="0" borderId="62" xfId="1684" applyNumberFormat="1" applyFont="1" applyBorder="1" applyAlignment="1">
      <alignment horizontal="right" vertical="center"/>
    </xf>
    <xf numFmtId="0" fontId="56" fillId="0" borderId="0" xfId="991" applyFont="1" applyAlignment="1">
      <alignment wrapText="1"/>
    </xf>
    <xf numFmtId="4" fontId="63" fillId="0" borderId="89" xfId="1684" applyNumberFormat="1" applyBorder="1" applyAlignment="1">
      <alignment horizontal="right"/>
    </xf>
    <xf numFmtId="0" fontId="63" fillId="36" borderId="64" xfId="1684" applyFill="1" applyBorder="1" applyAlignment="1">
      <alignment horizontal="center" vertical="center"/>
    </xf>
    <xf numFmtId="0" fontId="63" fillId="36" borderId="67" xfId="1684" applyFill="1" applyBorder="1" applyAlignment="1">
      <alignment horizontal="center" vertical="center"/>
    </xf>
    <xf numFmtId="0" fontId="63" fillId="36" borderId="90" xfId="1684" applyFill="1" applyBorder="1" applyAlignment="1">
      <alignment horizontal="center" vertical="center"/>
    </xf>
    <xf numFmtId="0" fontId="63" fillId="36" borderId="88" xfId="1684" applyFill="1" applyBorder="1" applyAlignment="1">
      <alignment horizontal="center" vertical="center"/>
    </xf>
    <xf numFmtId="0" fontId="63" fillId="36" borderId="65" xfId="1684" applyFill="1" applyBorder="1" applyAlignment="1">
      <alignment horizontal="center" vertical="center"/>
    </xf>
    <xf numFmtId="0" fontId="118" fillId="0" borderId="51" xfId="1684" applyFont="1" applyBorder="1"/>
    <xf numFmtId="2" fontId="63" fillId="0" borderId="76" xfId="1684" applyNumberFormat="1" applyBorder="1" applyAlignment="1">
      <alignment vertical="center"/>
    </xf>
    <xf numFmtId="0" fontId="113" fillId="35" borderId="77" xfId="1684" applyFont="1" applyFill="1" applyBorder="1" applyAlignment="1">
      <alignment horizontal="center" vertical="center"/>
    </xf>
    <xf numFmtId="0" fontId="56" fillId="0" borderId="77" xfId="991" applyFont="1" applyBorder="1" applyAlignment="1">
      <alignment wrapText="1"/>
    </xf>
    <xf numFmtId="0" fontId="63" fillId="0" borderId="75" xfId="1684" applyBorder="1" applyAlignment="1">
      <alignment horizontal="center" vertical="center"/>
    </xf>
    <xf numFmtId="4" fontId="113" fillId="35" borderId="61" xfId="1684" applyNumberFormat="1" applyFont="1" applyFill="1" applyBorder="1" applyAlignment="1">
      <alignment horizontal="right"/>
    </xf>
    <xf numFmtId="4" fontId="113" fillId="35" borderId="91" xfId="1684" applyNumberFormat="1" applyFont="1" applyFill="1" applyBorder="1" applyAlignment="1">
      <alignment horizontal="right"/>
    </xf>
    <xf numFmtId="0" fontId="73" fillId="0" borderId="59" xfId="1684" applyFont="1" applyBorder="1" applyAlignment="1">
      <alignment horizontal="center" vertical="center"/>
    </xf>
    <xf numFmtId="0" fontId="73" fillId="0" borderId="69" xfId="1684" applyFont="1" applyBorder="1" applyAlignment="1">
      <alignment horizontal="center" vertical="center"/>
    </xf>
    <xf numFmtId="0" fontId="63" fillId="0" borderId="49" xfId="1684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5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112" fillId="0" borderId="50" xfId="1684" applyNumberFormat="1" applyFont="1" applyBorder="1" applyAlignment="1">
      <alignment horizontal="center" vertical="center" wrapText="1"/>
    </xf>
    <xf numFmtId="4" fontId="112" fillId="0" borderId="49" xfId="1684" applyNumberFormat="1" applyFont="1" applyBorder="1" applyAlignment="1">
      <alignment horizontal="center" vertical="center"/>
    </xf>
    <xf numFmtId="4" fontId="112" fillId="0" borderId="48" xfId="1684" applyNumberFormat="1" applyFont="1" applyBorder="1" applyAlignment="1">
      <alignment horizontal="center" vertical="center"/>
    </xf>
    <xf numFmtId="4" fontId="112" fillId="0" borderId="47" xfId="1684" applyNumberFormat="1" applyFont="1" applyBorder="1" applyAlignment="1">
      <alignment horizontal="center" vertical="center"/>
    </xf>
    <xf numFmtId="49" fontId="63" fillId="0" borderId="58" xfId="1684" applyNumberFormat="1" applyBorder="1" applyAlignment="1">
      <alignment horizontal="center" vertical="center" wrapText="1"/>
    </xf>
    <xf numFmtId="3" fontId="73" fillId="0" borderId="57" xfId="1684" applyNumberFormat="1" applyFont="1" applyBorder="1" applyAlignment="1">
      <alignment horizontal="center" vertical="center"/>
    </xf>
    <xf numFmtId="3" fontId="73" fillId="0" borderId="56" xfId="1684" applyNumberFormat="1" applyFont="1" applyBorder="1" applyAlignment="1">
      <alignment horizontal="center" vertical="center"/>
    </xf>
    <xf numFmtId="2" fontId="63" fillId="0" borderId="55" xfId="1684" applyNumberFormat="1" applyBorder="1" applyAlignment="1">
      <alignment horizontal="center" vertical="center"/>
    </xf>
    <xf numFmtId="2" fontId="63" fillId="0" borderId="54" xfId="1684" applyNumberFormat="1" applyBorder="1" applyAlignment="1">
      <alignment horizontal="center" vertical="center"/>
    </xf>
    <xf numFmtId="2" fontId="63" fillId="0" borderId="52" xfId="1684" applyNumberFormat="1" applyBorder="1" applyAlignment="1">
      <alignment horizontal="center" vertical="center"/>
    </xf>
    <xf numFmtId="2" fontId="63" fillId="0" borderId="51" xfId="1684" applyNumberFormat="1" applyBorder="1" applyAlignment="1">
      <alignment horizontal="center" vertical="center"/>
    </xf>
    <xf numFmtId="0" fontId="123" fillId="0" borderId="86" xfId="991" applyFont="1" applyBorder="1" applyAlignment="1">
      <alignment horizontal="center"/>
    </xf>
    <xf numFmtId="0" fontId="122" fillId="0" borderId="47" xfId="991" applyFont="1" applyBorder="1" applyAlignment="1">
      <alignment horizontal="left" vertical="top" wrapText="1"/>
    </xf>
    <xf numFmtId="0" fontId="63" fillId="0" borderId="69" xfId="1684" applyBorder="1" applyAlignment="1">
      <alignment horizontal="center" vertical="center" wrapText="1"/>
    </xf>
    <xf numFmtId="0" fontId="63" fillId="0" borderId="70" xfId="1684" applyBorder="1" applyAlignment="1">
      <alignment horizontal="center" vertical="center" wrapText="1"/>
    </xf>
    <xf numFmtId="0" fontId="63" fillId="0" borderId="58" xfId="1684" applyBorder="1" applyAlignment="1">
      <alignment horizontal="center" vertical="center" wrapText="1"/>
    </xf>
    <xf numFmtId="0" fontId="73" fillId="0" borderId="79" xfId="1684" applyFont="1" applyBorder="1" applyAlignment="1">
      <alignment horizontal="center" vertical="center"/>
    </xf>
    <xf numFmtId="0" fontId="73" fillId="0" borderId="78" xfId="1684" applyFont="1" applyBorder="1" applyAlignment="1">
      <alignment horizontal="center" vertical="center"/>
    </xf>
    <xf numFmtId="4" fontId="112" fillId="0" borderId="87" xfId="1684" applyNumberFormat="1" applyFont="1" applyBorder="1" applyAlignment="1">
      <alignment horizontal="center" vertical="center"/>
    </xf>
    <xf numFmtId="49" fontId="63" fillId="0" borderId="79" xfId="1684" applyNumberFormat="1" applyBorder="1" applyAlignment="1">
      <alignment horizontal="center" vertical="center" wrapText="1"/>
    </xf>
    <xf numFmtId="0" fontId="122" fillId="0" borderId="48" xfId="991" applyFont="1" applyBorder="1" applyAlignment="1">
      <alignment horizontal="left" wrapText="1"/>
    </xf>
    <xf numFmtId="0" fontId="122" fillId="0" borderId="47" xfId="991" applyFont="1" applyBorder="1" applyAlignment="1">
      <alignment horizontal="left" wrapText="1"/>
    </xf>
    <xf numFmtId="49" fontId="112" fillId="0" borderId="49" xfId="1684" applyNumberFormat="1" applyFont="1" applyBorder="1" applyAlignment="1">
      <alignment horizontal="center" vertical="center" wrapText="1"/>
    </xf>
    <xf numFmtId="49" fontId="112" fillId="0" borderId="48" xfId="1684" applyNumberFormat="1" applyFont="1" applyBorder="1" applyAlignment="1">
      <alignment horizontal="center" vertical="center" wrapText="1"/>
    </xf>
    <xf numFmtId="49" fontId="112" fillId="0" borderId="47" xfId="1684" applyNumberFormat="1" applyFont="1" applyBorder="1" applyAlignment="1">
      <alignment horizontal="center" vertical="center" wrapText="1"/>
    </xf>
    <xf numFmtId="4" fontId="112" fillId="0" borderId="50" xfId="1684" applyNumberFormat="1" applyFont="1" applyBorder="1" applyAlignment="1">
      <alignment horizontal="center" vertical="center"/>
    </xf>
    <xf numFmtId="49" fontId="63" fillId="0" borderId="85" xfId="1684" applyNumberFormat="1" applyBorder="1" applyAlignment="1">
      <alignment horizontal="center" vertical="center" wrapText="1"/>
    </xf>
    <xf numFmtId="49" fontId="63" fillId="0" borderId="84" xfId="1684" applyNumberFormat="1" applyBorder="1" applyAlignment="1">
      <alignment horizontal="center" vertical="center" wrapText="1"/>
    </xf>
    <xf numFmtId="49" fontId="63" fillId="0" borderId="78" xfId="1684" applyNumberFormat="1" applyBorder="1" applyAlignment="1">
      <alignment horizontal="center" vertical="center" wrapText="1"/>
    </xf>
    <xf numFmtId="0" fontId="122" fillId="0" borderId="47" xfId="991" applyFont="1" applyBorder="1" applyAlignment="1">
      <alignment horizontal="left" vertical="center" wrapText="1"/>
    </xf>
  </cellXfs>
  <cellStyles count="2449">
    <cellStyle name="_414" xfId="17" xr:uid="{00000000-0005-0000-0000-000000000000}"/>
    <cellStyle name="_414_902_VV_HO26__130503" xfId="18" xr:uid="{00000000-0005-0000-0000-000001000000}"/>
    <cellStyle name="_414_HO26__Výkaz výměr_VZT-A33" xfId="19" xr:uid="{00000000-0005-0000-0000-000002000000}"/>
    <cellStyle name="_414_VV_HO26__zti_io" xfId="20" xr:uid="{00000000-0005-0000-0000-000003000000}"/>
    <cellStyle name="_415" xfId="21" xr:uid="{00000000-0005-0000-0000-000004000000}"/>
    <cellStyle name="_415_902_VV_HO26__130503" xfId="22" xr:uid="{00000000-0005-0000-0000-000005000000}"/>
    <cellStyle name="_415_HO26__Výkaz výměr_VZT-A33" xfId="23" xr:uid="{00000000-0005-0000-0000-000006000000}"/>
    <cellStyle name="_415_VV_HO26__zti_io" xfId="24" xr:uid="{00000000-0005-0000-0000-000007000000}"/>
    <cellStyle name="_FORMULAR SV" xfId="25" xr:uid="{00000000-0005-0000-0000-000008000000}"/>
    <cellStyle name="_HO_DPS_MAR_904_00_Vykaz_vymer" xfId="26" xr:uid="{00000000-0005-0000-0000-000009000000}"/>
    <cellStyle name="_HOLEČKOVA_VV_silnoproud" xfId="27" xr:uid="{00000000-0005-0000-0000-00000A000000}"/>
    <cellStyle name="_Ladronka_2_VV-DVD_kontrola_FINAL" xfId="28" xr:uid="{00000000-0005-0000-0000-00000B000000}"/>
    <cellStyle name="_PERSONAL" xfId="29" xr:uid="{00000000-0005-0000-0000-00000C000000}"/>
    <cellStyle name="_PERSONAL_1" xfId="30" xr:uid="{00000000-0005-0000-0000-00000D000000}"/>
    <cellStyle name="_Q-Sadovky-výkaz-2003-07-01" xfId="31" xr:uid="{00000000-0005-0000-0000-00000E000000}"/>
    <cellStyle name="_Q-Sadovky-výkaz-2003-07-01_1" xfId="32" xr:uid="{00000000-0005-0000-0000-00000F000000}"/>
    <cellStyle name="_Q-Sadovky-výkaz-2003-07-01_2" xfId="33" xr:uid="{00000000-0005-0000-0000-000010000000}"/>
    <cellStyle name="_Q-Sadovky-výkaz-2003-07-01_3" xfId="34" xr:uid="{00000000-0005-0000-0000-000011000000}"/>
    <cellStyle name="1" xfId="35" xr:uid="{00000000-0005-0000-0000-000012000000}"/>
    <cellStyle name="20 % – Zvýraznění1 10" xfId="1686" xr:uid="{00000000-0005-0000-0000-000013000000}"/>
    <cellStyle name="20 % – Zvýraznění1 11" xfId="1687" xr:uid="{00000000-0005-0000-0000-000014000000}"/>
    <cellStyle name="20 % – Zvýraznění1 12" xfId="1688" xr:uid="{00000000-0005-0000-0000-000015000000}"/>
    <cellStyle name="20 % – Zvýraznění1 13" xfId="1689" xr:uid="{00000000-0005-0000-0000-000016000000}"/>
    <cellStyle name="20 % – Zvýraznění1 14" xfId="1690" xr:uid="{00000000-0005-0000-0000-000017000000}"/>
    <cellStyle name="20 % – Zvýraznění1 15" xfId="1691" xr:uid="{00000000-0005-0000-0000-000018000000}"/>
    <cellStyle name="20 % – Zvýraznění1 16" xfId="1692" xr:uid="{00000000-0005-0000-0000-000019000000}"/>
    <cellStyle name="20 % – Zvýraznění1 17" xfId="1693" xr:uid="{00000000-0005-0000-0000-00001A000000}"/>
    <cellStyle name="20 % – Zvýraznění1 18" xfId="1694" xr:uid="{00000000-0005-0000-0000-00001B000000}"/>
    <cellStyle name="20 % – Zvýraznění1 19" xfId="1695" xr:uid="{00000000-0005-0000-0000-00001C000000}"/>
    <cellStyle name="20 % – Zvýraznění1 2" xfId="36" xr:uid="{00000000-0005-0000-0000-00001D000000}"/>
    <cellStyle name="20 % – Zvýraznění1 20" xfId="1696" xr:uid="{00000000-0005-0000-0000-00001E000000}"/>
    <cellStyle name="20 % – Zvýraznění1 21" xfId="1697" xr:uid="{00000000-0005-0000-0000-00001F000000}"/>
    <cellStyle name="20 % – Zvýraznění1 3" xfId="1698" xr:uid="{00000000-0005-0000-0000-000020000000}"/>
    <cellStyle name="20 % – Zvýraznění1 4" xfId="1699" xr:uid="{00000000-0005-0000-0000-000021000000}"/>
    <cellStyle name="20 % – Zvýraznění1 5" xfId="1700" xr:uid="{00000000-0005-0000-0000-000022000000}"/>
    <cellStyle name="20 % – Zvýraznění1 6" xfId="1701" xr:uid="{00000000-0005-0000-0000-000023000000}"/>
    <cellStyle name="20 % – Zvýraznění1 7" xfId="1702" xr:uid="{00000000-0005-0000-0000-000024000000}"/>
    <cellStyle name="20 % – Zvýraznění1 8" xfId="1703" xr:uid="{00000000-0005-0000-0000-000025000000}"/>
    <cellStyle name="20 % – Zvýraznění1 9" xfId="1704" xr:uid="{00000000-0005-0000-0000-000026000000}"/>
    <cellStyle name="20 % – Zvýraznění2 10" xfId="1705" xr:uid="{00000000-0005-0000-0000-000027000000}"/>
    <cellStyle name="20 % – Zvýraznění2 11" xfId="1706" xr:uid="{00000000-0005-0000-0000-000028000000}"/>
    <cellStyle name="20 % – Zvýraznění2 12" xfId="1707" xr:uid="{00000000-0005-0000-0000-000029000000}"/>
    <cellStyle name="20 % – Zvýraznění2 13" xfId="1708" xr:uid="{00000000-0005-0000-0000-00002A000000}"/>
    <cellStyle name="20 % – Zvýraznění2 14" xfId="1709" xr:uid="{00000000-0005-0000-0000-00002B000000}"/>
    <cellStyle name="20 % – Zvýraznění2 15" xfId="1710" xr:uid="{00000000-0005-0000-0000-00002C000000}"/>
    <cellStyle name="20 % – Zvýraznění2 16" xfId="1711" xr:uid="{00000000-0005-0000-0000-00002D000000}"/>
    <cellStyle name="20 % – Zvýraznění2 17" xfId="1712" xr:uid="{00000000-0005-0000-0000-00002E000000}"/>
    <cellStyle name="20 % – Zvýraznění2 18" xfId="1713" xr:uid="{00000000-0005-0000-0000-00002F000000}"/>
    <cellStyle name="20 % – Zvýraznění2 19" xfId="1714" xr:uid="{00000000-0005-0000-0000-000030000000}"/>
    <cellStyle name="20 % – Zvýraznění2 2" xfId="37" xr:uid="{00000000-0005-0000-0000-000031000000}"/>
    <cellStyle name="20 % – Zvýraznění2 20" xfId="1715" xr:uid="{00000000-0005-0000-0000-000032000000}"/>
    <cellStyle name="20 % – Zvýraznění2 21" xfId="1716" xr:uid="{00000000-0005-0000-0000-000033000000}"/>
    <cellStyle name="20 % – Zvýraznění2 3" xfId="1717" xr:uid="{00000000-0005-0000-0000-000034000000}"/>
    <cellStyle name="20 % – Zvýraznění2 4" xfId="1718" xr:uid="{00000000-0005-0000-0000-000035000000}"/>
    <cellStyle name="20 % – Zvýraznění2 5" xfId="1719" xr:uid="{00000000-0005-0000-0000-000036000000}"/>
    <cellStyle name="20 % – Zvýraznění2 6" xfId="1720" xr:uid="{00000000-0005-0000-0000-000037000000}"/>
    <cellStyle name="20 % – Zvýraznění2 7" xfId="1721" xr:uid="{00000000-0005-0000-0000-000038000000}"/>
    <cellStyle name="20 % – Zvýraznění2 8" xfId="1722" xr:uid="{00000000-0005-0000-0000-000039000000}"/>
    <cellStyle name="20 % – Zvýraznění2 9" xfId="1723" xr:uid="{00000000-0005-0000-0000-00003A000000}"/>
    <cellStyle name="20 % – Zvýraznění3 10" xfId="1724" xr:uid="{00000000-0005-0000-0000-00003B000000}"/>
    <cellStyle name="20 % – Zvýraznění3 11" xfId="1725" xr:uid="{00000000-0005-0000-0000-00003C000000}"/>
    <cellStyle name="20 % – Zvýraznění3 12" xfId="1726" xr:uid="{00000000-0005-0000-0000-00003D000000}"/>
    <cellStyle name="20 % – Zvýraznění3 13" xfId="1727" xr:uid="{00000000-0005-0000-0000-00003E000000}"/>
    <cellStyle name="20 % – Zvýraznění3 14" xfId="1728" xr:uid="{00000000-0005-0000-0000-00003F000000}"/>
    <cellStyle name="20 % – Zvýraznění3 15" xfId="1729" xr:uid="{00000000-0005-0000-0000-000040000000}"/>
    <cellStyle name="20 % – Zvýraznění3 16" xfId="1730" xr:uid="{00000000-0005-0000-0000-000041000000}"/>
    <cellStyle name="20 % – Zvýraznění3 17" xfId="1731" xr:uid="{00000000-0005-0000-0000-000042000000}"/>
    <cellStyle name="20 % – Zvýraznění3 18" xfId="1732" xr:uid="{00000000-0005-0000-0000-000043000000}"/>
    <cellStyle name="20 % – Zvýraznění3 19" xfId="1733" xr:uid="{00000000-0005-0000-0000-000044000000}"/>
    <cellStyle name="20 % – Zvýraznění3 2" xfId="38" xr:uid="{00000000-0005-0000-0000-000045000000}"/>
    <cellStyle name="20 % – Zvýraznění3 20" xfId="1734" xr:uid="{00000000-0005-0000-0000-000046000000}"/>
    <cellStyle name="20 % – Zvýraznění3 21" xfId="1735" xr:uid="{00000000-0005-0000-0000-000047000000}"/>
    <cellStyle name="20 % – Zvýraznění3 3" xfId="1736" xr:uid="{00000000-0005-0000-0000-000048000000}"/>
    <cellStyle name="20 % – Zvýraznění3 4" xfId="1737" xr:uid="{00000000-0005-0000-0000-000049000000}"/>
    <cellStyle name="20 % – Zvýraznění3 5" xfId="1738" xr:uid="{00000000-0005-0000-0000-00004A000000}"/>
    <cellStyle name="20 % – Zvýraznění3 6" xfId="1739" xr:uid="{00000000-0005-0000-0000-00004B000000}"/>
    <cellStyle name="20 % – Zvýraznění3 7" xfId="1740" xr:uid="{00000000-0005-0000-0000-00004C000000}"/>
    <cellStyle name="20 % – Zvýraznění3 8" xfId="1741" xr:uid="{00000000-0005-0000-0000-00004D000000}"/>
    <cellStyle name="20 % – Zvýraznění3 9" xfId="1742" xr:uid="{00000000-0005-0000-0000-00004E000000}"/>
    <cellStyle name="20 % – Zvýraznění4 10" xfId="1743" xr:uid="{00000000-0005-0000-0000-00004F000000}"/>
    <cellStyle name="20 % – Zvýraznění4 11" xfId="1744" xr:uid="{00000000-0005-0000-0000-000050000000}"/>
    <cellStyle name="20 % – Zvýraznění4 12" xfId="1745" xr:uid="{00000000-0005-0000-0000-000051000000}"/>
    <cellStyle name="20 % – Zvýraznění4 13" xfId="1746" xr:uid="{00000000-0005-0000-0000-000052000000}"/>
    <cellStyle name="20 % – Zvýraznění4 14" xfId="1747" xr:uid="{00000000-0005-0000-0000-000053000000}"/>
    <cellStyle name="20 % – Zvýraznění4 15" xfId="1748" xr:uid="{00000000-0005-0000-0000-000054000000}"/>
    <cellStyle name="20 % – Zvýraznění4 16" xfId="1749" xr:uid="{00000000-0005-0000-0000-000055000000}"/>
    <cellStyle name="20 % – Zvýraznění4 17" xfId="1750" xr:uid="{00000000-0005-0000-0000-000056000000}"/>
    <cellStyle name="20 % – Zvýraznění4 18" xfId="1751" xr:uid="{00000000-0005-0000-0000-000057000000}"/>
    <cellStyle name="20 % – Zvýraznění4 19" xfId="1752" xr:uid="{00000000-0005-0000-0000-000058000000}"/>
    <cellStyle name="20 % – Zvýraznění4 2" xfId="39" xr:uid="{00000000-0005-0000-0000-000059000000}"/>
    <cellStyle name="20 % – Zvýraznění4 20" xfId="1753" xr:uid="{00000000-0005-0000-0000-00005A000000}"/>
    <cellStyle name="20 % – Zvýraznění4 21" xfId="1754" xr:uid="{00000000-0005-0000-0000-00005B000000}"/>
    <cellStyle name="20 % – Zvýraznění4 3" xfId="1755" xr:uid="{00000000-0005-0000-0000-00005C000000}"/>
    <cellStyle name="20 % – Zvýraznění4 4" xfId="1756" xr:uid="{00000000-0005-0000-0000-00005D000000}"/>
    <cellStyle name="20 % – Zvýraznění4 5" xfId="1757" xr:uid="{00000000-0005-0000-0000-00005E000000}"/>
    <cellStyle name="20 % – Zvýraznění4 6" xfId="1758" xr:uid="{00000000-0005-0000-0000-00005F000000}"/>
    <cellStyle name="20 % – Zvýraznění4 7" xfId="1759" xr:uid="{00000000-0005-0000-0000-000060000000}"/>
    <cellStyle name="20 % – Zvýraznění4 8" xfId="1760" xr:uid="{00000000-0005-0000-0000-000061000000}"/>
    <cellStyle name="20 % – Zvýraznění4 9" xfId="1761" xr:uid="{00000000-0005-0000-0000-000062000000}"/>
    <cellStyle name="20 % – Zvýraznění5 10" xfId="1762" xr:uid="{00000000-0005-0000-0000-000063000000}"/>
    <cellStyle name="20 % – Zvýraznění5 11" xfId="1763" xr:uid="{00000000-0005-0000-0000-000064000000}"/>
    <cellStyle name="20 % – Zvýraznění5 12" xfId="1764" xr:uid="{00000000-0005-0000-0000-000065000000}"/>
    <cellStyle name="20 % – Zvýraznění5 13" xfId="1765" xr:uid="{00000000-0005-0000-0000-000066000000}"/>
    <cellStyle name="20 % – Zvýraznění5 14" xfId="1766" xr:uid="{00000000-0005-0000-0000-000067000000}"/>
    <cellStyle name="20 % – Zvýraznění5 15" xfId="1767" xr:uid="{00000000-0005-0000-0000-000068000000}"/>
    <cellStyle name="20 % – Zvýraznění5 16" xfId="1768" xr:uid="{00000000-0005-0000-0000-000069000000}"/>
    <cellStyle name="20 % – Zvýraznění5 17" xfId="1769" xr:uid="{00000000-0005-0000-0000-00006A000000}"/>
    <cellStyle name="20 % – Zvýraznění5 18" xfId="1770" xr:uid="{00000000-0005-0000-0000-00006B000000}"/>
    <cellStyle name="20 % – Zvýraznění5 19" xfId="1771" xr:uid="{00000000-0005-0000-0000-00006C000000}"/>
    <cellStyle name="20 % – Zvýraznění5 2" xfId="40" xr:uid="{00000000-0005-0000-0000-00006D000000}"/>
    <cellStyle name="20 % – Zvýraznění5 20" xfId="1772" xr:uid="{00000000-0005-0000-0000-00006E000000}"/>
    <cellStyle name="20 % – Zvýraznění5 21" xfId="1773" xr:uid="{00000000-0005-0000-0000-00006F000000}"/>
    <cellStyle name="20 % – Zvýraznění5 3" xfId="1774" xr:uid="{00000000-0005-0000-0000-000070000000}"/>
    <cellStyle name="20 % – Zvýraznění5 4" xfId="1775" xr:uid="{00000000-0005-0000-0000-000071000000}"/>
    <cellStyle name="20 % – Zvýraznění5 5" xfId="1776" xr:uid="{00000000-0005-0000-0000-000072000000}"/>
    <cellStyle name="20 % – Zvýraznění5 6" xfId="1777" xr:uid="{00000000-0005-0000-0000-000073000000}"/>
    <cellStyle name="20 % – Zvýraznění5 7" xfId="1778" xr:uid="{00000000-0005-0000-0000-000074000000}"/>
    <cellStyle name="20 % – Zvýraznění5 8" xfId="1779" xr:uid="{00000000-0005-0000-0000-000075000000}"/>
    <cellStyle name="20 % – Zvýraznění5 9" xfId="1780" xr:uid="{00000000-0005-0000-0000-000076000000}"/>
    <cellStyle name="20 % – Zvýraznění6 10" xfId="1781" xr:uid="{00000000-0005-0000-0000-000077000000}"/>
    <cellStyle name="20 % – Zvýraznění6 11" xfId="1782" xr:uid="{00000000-0005-0000-0000-000078000000}"/>
    <cellStyle name="20 % – Zvýraznění6 12" xfId="1783" xr:uid="{00000000-0005-0000-0000-000079000000}"/>
    <cellStyle name="20 % – Zvýraznění6 13" xfId="1784" xr:uid="{00000000-0005-0000-0000-00007A000000}"/>
    <cellStyle name="20 % – Zvýraznění6 14" xfId="1785" xr:uid="{00000000-0005-0000-0000-00007B000000}"/>
    <cellStyle name="20 % – Zvýraznění6 15" xfId="1786" xr:uid="{00000000-0005-0000-0000-00007C000000}"/>
    <cellStyle name="20 % – Zvýraznění6 16" xfId="1787" xr:uid="{00000000-0005-0000-0000-00007D000000}"/>
    <cellStyle name="20 % – Zvýraznění6 17" xfId="1788" xr:uid="{00000000-0005-0000-0000-00007E000000}"/>
    <cellStyle name="20 % – Zvýraznění6 18" xfId="1789" xr:uid="{00000000-0005-0000-0000-00007F000000}"/>
    <cellStyle name="20 % – Zvýraznění6 19" xfId="1790" xr:uid="{00000000-0005-0000-0000-000080000000}"/>
    <cellStyle name="20 % – Zvýraznění6 2" xfId="41" xr:uid="{00000000-0005-0000-0000-000081000000}"/>
    <cellStyle name="20 % – Zvýraznění6 20" xfId="1791" xr:uid="{00000000-0005-0000-0000-000082000000}"/>
    <cellStyle name="20 % – Zvýraznění6 21" xfId="1792" xr:uid="{00000000-0005-0000-0000-000083000000}"/>
    <cellStyle name="20 % – Zvýraznění6 3" xfId="1793" xr:uid="{00000000-0005-0000-0000-000084000000}"/>
    <cellStyle name="20 % – Zvýraznění6 4" xfId="1794" xr:uid="{00000000-0005-0000-0000-000085000000}"/>
    <cellStyle name="20 % – Zvýraznění6 5" xfId="1795" xr:uid="{00000000-0005-0000-0000-000086000000}"/>
    <cellStyle name="20 % – Zvýraznění6 6" xfId="1796" xr:uid="{00000000-0005-0000-0000-000087000000}"/>
    <cellStyle name="20 % – Zvýraznění6 7" xfId="1797" xr:uid="{00000000-0005-0000-0000-000088000000}"/>
    <cellStyle name="20 % – Zvýraznění6 8" xfId="1798" xr:uid="{00000000-0005-0000-0000-000089000000}"/>
    <cellStyle name="20 % – Zvýraznění6 9" xfId="1799" xr:uid="{00000000-0005-0000-0000-00008A000000}"/>
    <cellStyle name="40 % – Zvýraznění1 10" xfId="1800" xr:uid="{00000000-0005-0000-0000-00008B000000}"/>
    <cellStyle name="40 % – Zvýraznění1 11" xfId="1801" xr:uid="{00000000-0005-0000-0000-00008C000000}"/>
    <cellStyle name="40 % – Zvýraznění1 12" xfId="1802" xr:uid="{00000000-0005-0000-0000-00008D000000}"/>
    <cellStyle name="40 % – Zvýraznění1 13" xfId="1803" xr:uid="{00000000-0005-0000-0000-00008E000000}"/>
    <cellStyle name="40 % – Zvýraznění1 14" xfId="1804" xr:uid="{00000000-0005-0000-0000-00008F000000}"/>
    <cellStyle name="40 % – Zvýraznění1 15" xfId="1805" xr:uid="{00000000-0005-0000-0000-000090000000}"/>
    <cellStyle name="40 % – Zvýraznění1 16" xfId="1806" xr:uid="{00000000-0005-0000-0000-000091000000}"/>
    <cellStyle name="40 % – Zvýraznění1 17" xfId="1807" xr:uid="{00000000-0005-0000-0000-000092000000}"/>
    <cellStyle name="40 % – Zvýraznění1 18" xfId="1808" xr:uid="{00000000-0005-0000-0000-000093000000}"/>
    <cellStyle name="40 % – Zvýraznění1 19" xfId="1809" xr:uid="{00000000-0005-0000-0000-000094000000}"/>
    <cellStyle name="40 % – Zvýraznění1 2" xfId="42" xr:uid="{00000000-0005-0000-0000-000095000000}"/>
    <cellStyle name="40 % – Zvýraznění1 20" xfId="1810" xr:uid="{00000000-0005-0000-0000-000096000000}"/>
    <cellStyle name="40 % – Zvýraznění1 21" xfId="1811" xr:uid="{00000000-0005-0000-0000-000097000000}"/>
    <cellStyle name="40 % – Zvýraznění1 3" xfId="1812" xr:uid="{00000000-0005-0000-0000-000098000000}"/>
    <cellStyle name="40 % – Zvýraznění1 4" xfId="1813" xr:uid="{00000000-0005-0000-0000-000099000000}"/>
    <cellStyle name="40 % – Zvýraznění1 5" xfId="1814" xr:uid="{00000000-0005-0000-0000-00009A000000}"/>
    <cellStyle name="40 % – Zvýraznění1 6" xfId="1815" xr:uid="{00000000-0005-0000-0000-00009B000000}"/>
    <cellStyle name="40 % – Zvýraznění1 7" xfId="1816" xr:uid="{00000000-0005-0000-0000-00009C000000}"/>
    <cellStyle name="40 % – Zvýraznění1 8" xfId="1817" xr:uid="{00000000-0005-0000-0000-00009D000000}"/>
    <cellStyle name="40 % – Zvýraznění1 9" xfId="1818" xr:uid="{00000000-0005-0000-0000-00009E000000}"/>
    <cellStyle name="40 % – Zvýraznění2 10" xfId="1819" xr:uid="{00000000-0005-0000-0000-00009F000000}"/>
    <cellStyle name="40 % – Zvýraznění2 11" xfId="1820" xr:uid="{00000000-0005-0000-0000-0000A0000000}"/>
    <cellStyle name="40 % – Zvýraznění2 12" xfId="1821" xr:uid="{00000000-0005-0000-0000-0000A1000000}"/>
    <cellStyle name="40 % – Zvýraznění2 13" xfId="1822" xr:uid="{00000000-0005-0000-0000-0000A2000000}"/>
    <cellStyle name="40 % – Zvýraznění2 14" xfId="1823" xr:uid="{00000000-0005-0000-0000-0000A3000000}"/>
    <cellStyle name="40 % – Zvýraznění2 15" xfId="1824" xr:uid="{00000000-0005-0000-0000-0000A4000000}"/>
    <cellStyle name="40 % – Zvýraznění2 16" xfId="1825" xr:uid="{00000000-0005-0000-0000-0000A5000000}"/>
    <cellStyle name="40 % – Zvýraznění2 17" xfId="1826" xr:uid="{00000000-0005-0000-0000-0000A6000000}"/>
    <cellStyle name="40 % – Zvýraznění2 18" xfId="1827" xr:uid="{00000000-0005-0000-0000-0000A7000000}"/>
    <cellStyle name="40 % – Zvýraznění2 19" xfId="1828" xr:uid="{00000000-0005-0000-0000-0000A8000000}"/>
    <cellStyle name="40 % – Zvýraznění2 2" xfId="43" xr:uid="{00000000-0005-0000-0000-0000A9000000}"/>
    <cellStyle name="40 % – Zvýraznění2 20" xfId="1829" xr:uid="{00000000-0005-0000-0000-0000AA000000}"/>
    <cellStyle name="40 % – Zvýraznění2 21" xfId="1830" xr:uid="{00000000-0005-0000-0000-0000AB000000}"/>
    <cellStyle name="40 % – Zvýraznění2 3" xfId="1831" xr:uid="{00000000-0005-0000-0000-0000AC000000}"/>
    <cellStyle name="40 % – Zvýraznění2 4" xfId="1832" xr:uid="{00000000-0005-0000-0000-0000AD000000}"/>
    <cellStyle name="40 % – Zvýraznění2 5" xfId="1833" xr:uid="{00000000-0005-0000-0000-0000AE000000}"/>
    <cellStyle name="40 % – Zvýraznění2 6" xfId="1834" xr:uid="{00000000-0005-0000-0000-0000AF000000}"/>
    <cellStyle name="40 % – Zvýraznění2 7" xfId="1835" xr:uid="{00000000-0005-0000-0000-0000B0000000}"/>
    <cellStyle name="40 % – Zvýraznění2 8" xfId="1836" xr:uid="{00000000-0005-0000-0000-0000B1000000}"/>
    <cellStyle name="40 % – Zvýraznění2 9" xfId="1837" xr:uid="{00000000-0005-0000-0000-0000B2000000}"/>
    <cellStyle name="40 % – Zvýraznění3 10" xfId="1838" xr:uid="{00000000-0005-0000-0000-0000B3000000}"/>
    <cellStyle name="40 % – Zvýraznění3 11" xfId="1839" xr:uid="{00000000-0005-0000-0000-0000B4000000}"/>
    <cellStyle name="40 % – Zvýraznění3 12" xfId="1840" xr:uid="{00000000-0005-0000-0000-0000B5000000}"/>
    <cellStyle name="40 % – Zvýraznění3 13" xfId="1841" xr:uid="{00000000-0005-0000-0000-0000B6000000}"/>
    <cellStyle name="40 % – Zvýraznění3 14" xfId="1842" xr:uid="{00000000-0005-0000-0000-0000B7000000}"/>
    <cellStyle name="40 % – Zvýraznění3 15" xfId="1843" xr:uid="{00000000-0005-0000-0000-0000B8000000}"/>
    <cellStyle name="40 % – Zvýraznění3 16" xfId="1844" xr:uid="{00000000-0005-0000-0000-0000B9000000}"/>
    <cellStyle name="40 % – Zvýraznění3 17" xfId="1845" xr:uid="{00000000-0005-0000-0000-0000BA000000}"/>
    <cellStyle name="40 % – Zvýraznění3 18" xfId="1846" xr:uid="{00000000-0005-0000-0000-0000BB000000}"/>
    <cellStyle name="40 % – Zvýraznění3 19" xfId="1847" xr:uid="{00000000-0005-0000-0000-0000BC000000}"/>
    <cellStyle name="40 % – Zvýraznění3 2" xfId="44" xr:uid="{00000000-0005-0000-0000-0000BD000000}"/>
    <cellStyle name="40 % – Zvýraznění3 20" xfId="1848" xr:uid="{00000000-0005-0000-0000-0000BE000000}"/>
    <cellStyle name="40 % – Zvýraznění3 21" xfId="1849" xr:uid="{00000000-0005-0000-0000-0000BF000000}"/>
    <cellStyle name="40 % – Zvýraznění3 3" xfId="1850" xr:uid="{00000000-0005-0000-0000-0000C0000000}"/>
    <cellStyle name="40 % – Zvýraznění3 4" xfId="1851" xr:uid="{00000000-0005-0000-0000-0000C1000000}"/>
    <cellStyle name="40 % – Zvýraznění3 5" xfId="1852" xr:uid="{00000000-0005-0000-0000-0000C2000000}"/>
    <cellStyle name="40 % – Zvýraznění3 6" xfId="1853" xr:uid="{00000000-0005-0000-0000-0000C3000000}"/>
    <cellStyle name="40 % – Zvýraznění3 7" xfId="1854" xr:uid="{00000000-0005-0000-0000-0000C4000000}"/>
    <cellStyle name="40 % – Zvýraznění3 8" xfId="1855" xr:uid="{00000000-0005-0000-0000-0000C5000000}"/>
    <cellStyle name="40 % – Zvýraznění3 9" xfId="1856" xr:uid="{00000000-0005-0000-0000-0000C6000000}"/>
    <cellStyle name="40 % – Zvýraznění4 10" xfId="1857" xr:uid="{00000000-0005-0000-0000-0000C7000000}"/>
    <cellStyle name="40 % – Zvýraznění4 11" xfId="1858" xr:uid="{00000000-0005-0000-0000-0000C8000000}"/>
    <cellStyle name="40 % – Zvýraznění4 12" xfId="1859" xr:uid="{00000000-0005-0000-0000-0000C9000000}"/>
    <cellStyle name="40 % – Zvýraznění4 13" xfId="1860" xr:uid="{00000000-0005-0000-0000-0000CA000000}"/>
    <cellStyle name="40 % – Zvýraznění4 14" xfId="1861" xr:uid="{00000000-0005-0000-0000-0000CB000000}"/>
    <cellStyle name="40 % – Zvýraznění4 15" xfId="1862" xr:uid="{00000000-0005-0000-0000-0000CC000000}"/>
    <cellStyle name="40 % – Zvýraznění4 16" xfId="1863" xr:uid="{00000000-0005-0000-0000-0000CD000000}"/>
    <cellStyle name="40 % – Zvýraznění4 17" xfId="1864" xr:uid="{00000000-0005-0000-0000-0000CE000000}"/>
    <cellStyle name="40 % – Zvýraznění4 18" xfId="1865" xr:uid="{00000000-0005-0000-0000-0000CF000000}"/>
    <cellStyle name="40 % – Zvýraznění4 19" xfId="1866" xr:uid="{00000000-0005-0000-0000-0000D0000000}"/>
    <cellStyle name="40 % – Zvýraznění4 2" xfId="45" xr:uid="{00000000-0005-0000-0000-0000D1000000}"/>
    <cellStyle name="40 % – Zvýraznění4 20" xfId="1867" xr:uid="{00000000-0005-0000-0000-0000D2000000}"/>
    <cellStyle name="40 % – Zvýraznění4 21" xfId="1868" xr:uid="{00000000-0005-0000-0000-0000D3000000}"/>
    <cellStyle name="40 % – Zvýraznění4 3" xfId="1869" xr:uid="{00000000-0005-0000-0000-0000D4000000}"/>
    <cellStyle name="40 % – Zvýraznění4 4" xfId="1870" xr:uid="{00000000-0005-0000-0000-0000D5000000}"/>
    <cellStyle name="40 % – Zvýraznění4 5" xfId="1871" xr:uid="{00000000-0005-0000-0000-0000D6000000}"/>
    <cellStyle name="40 % – Zvýraznění4 6" xfId="1872" xr:uid="{00000000-0005-0000-0000-0000D7000000}"/>
    <cellStyle name="40 % – Zvýraznění4 7" xfId="1873" xr:uid="{00000000-0005-0000-0000-0000D8000000}"/>
    <cellStyle name="40 % – Zvýraznění4 8" xfId="1874" xr:uid="{00000000-0005-0000-0000-0000D9000000}"/>
    <cellStyle name="40 % – Zvýraznění4 9" xfId="1875" xr:uid="{00000000-0005-0000-0000-0000DA000000}"/>
    <cellStyle name="40 % – Zvýraznění5 10" xfId="1876" xr:uid="{00000000-0005-0000-0000-0000DB000000}"/>
    <cellStyle name="40 % – Zvýraznění5 11" xfId="1877" xr:uid="{00000000-0005-0000-0000-0000DC000000}"/>
    <cellStyle name="40 % – Zvýraznění5 12" xfId="1878" xr:uid="{00000000-0005-0000-0000-0000DD000000}"/>
    <cellStyle name="40 % – Zvýraznění5 13" xfId="1879" xr:uid="{00000000-0005-0000-0000-0000DE000000}"/>
    <cellStyle name="40 % – Zvýraznění5 14" xfId="1880" xr:uid="{00000000-0005-0000-0000-0000DF000000}"/>
    <cellStyle name="40 % – Zvýraznění5 15" xfId="1881" xr:uid="{00000000-0005-0000-0000-0000E0000000}"/>
    <cellStyle name="40 % – Zvýraznění5 16" xfId="1882" xr:uid="{00000000-0005-0000-0000-0000E1000000}"/>
    <cellStyle name="40 % – Zvýraznění5 17" xfId="1883" xr:uid="{00000000-0005-0000-0000-0000E2000000}"/>
    <cellStyle name="40 % – Zvýraznění5 18" xfId="1884" xr:uid="{00000000-0005-0000-0000-0000E3000000}"/>
    <cellStyle name="40 % – Zvýraznění5 19" xfId="1885" xr:uid="{00000000-0005-0000-0000-0000E4000000}"/>
    <cellStyle name="40 % – Zvýraznění5 2" xfId="46" xr:uid="{00000000-0005-0000-0000-0000E5000000}"/>
    <cellStyle name="40 % – Zvýraznění5 20" xfId="1886" xr:uid="{00000000-0005-0000-0000-0000E6000000}"/>
    <cellStyle name="40 % – Zvýraznění5 21" xfId="1887" xr:uid="{00000000-0005-0000-0000-0000E7000000}"/>
    <cellStyle name="40 % – Zvýraznění5 3" xfId="1888" xr:uid="{00000000-0005-0000-0000-0000E8000000}"/>
    <cellStyle name="40 % – Zvýraznění5 4" xfId="1889" xr:uid="{00000000-0005-0000-0000-0000E9000000}"/>
    <cellStyle name="40 % – Zvýraznění5 5" xfId="1890" xr:uid="{00000000-0005-0000-0000-0000EA000000}"/>
    <cellStyle name="40 % – Zvýraznění5 6" xfId="1891" xr:uid="{00000000-0005-0000-0000-0000EB000000}"/>
    <cellStyle name="40 % – Zvýraznění5 7" xfId="1892" xr:uid="{00000000-0005-0000-0000-0000EC000000}"/>
    <cellStyle name="40 % – Zvýraznění5 8" xfId="1893" xr:uid="{00000000-0005-0000-0000-0000ED000000}"/>
    <cellStyle name="40 % – Zvýraznění5 9" xfId="1894" xr:uid="{00000000-0005-0000-0000-0000EE000000}"/>
    <cellStyle name="40 % – Zvýraznění6 10" xfId="1895" xr:uid="{00000000-0005-0000-0000-0000EF000000}"/>
    <cellStyle name="40 % – Zvýraznění6 11" xfId="1896" xr:uid="{00000000-0005-0000-0000-0000F0000000}"/>
    <cellStyle name="40 % – Zvýraznění6 12" xfId="1897" xr:uid="{00000000-0005-0000-0000-0000F1000000}"/>
    <cellStyle name="40 % – Zvýraznění6 13" xfId="1898" xr:uid="{00000000-0005-0000-0000-0000F2000000}"/>
    <cellStyle name="40 % – Zvýraznění6 14" xfId="1899" xr:uid="{00000000-0005-0000-0000-0000F3000000}"/>
    <cellStyle name="40 % – Zvýraznění6 15" xfId="1900" xr:uid="{00000000-0005-0000-0000-0000F4000000}"/>
    <cellStyle name="40 % – Zvýraznění6 16" xfId="1901" xr:uid="{00000000-0005-0000-0000-0000F5000000}"/>
    <cellStyle name="40 % – Zvýraznění6 17" xfId="1902" xr:uid="{00000000-0005-0000-0000-0000F6000000}"/>
    <cellStyle name="40 % – Zvýraznění6 18" xfId="1903" xr:uid="{00000000-0005-0000-0000-0000F7000000}"/>
    <cellStyle name="40 % – Zvýraznění6 19" xfId="1904" xr:uid="{00000000-0005-0000-0000-0000F8000000}"/>
    <cellStyle name="40 % – Zvýraznění6 2" xfId="47" xr:uid="{00000000-0005-0000-0000-0000F9000000}"/>
    <cellStyle name="40 % – Zvýraznění6 20" xfId="1905" xr:uid="{00000000-0005-0000-0000-0000FA000000}"/>
    <cellStyle name="40 % – Zvýraznění6 21" xfId="1906" xr:uid="{00000000-0005-0000-0000-0000FB000000}"/>
    <cellStyle name="40 % – Zvýraznění6 3" xfId="1907" xr:uid="{00000000-0005-0000-0000-0000FC000000}"/>
    <cellStyle name="40 % – Zvýraznění6 4" xfId="1908" xr:uid="{00000000-0005-0000-0000-0000FD000000}"/>
    <cellStyle name="40 % – Zvýraznění6 5" xfId="1909" xr:uid="{00000000-0005-0000-0000-0000FE000000}"/>
    <cellStyle name="40 % – Zvýraznění6 6" xfId="1910" xr:uid="{00000000-0005-0000-0000-0000FF000000}"/>
    <cellStyle name="40 % – Zvýraznění6 7" xfId="1911" xr:uid="{00000000-0005-0000-0000-000000010000}"/>
    <cellStyle name="40 % – Zvýraznění6 8" xfId="1912" xr:uid="{00000000-0005-0000-0000-000001010000}"/>
    <cellStyle name="40 % – Zvýraznění6 9" xfId="1913" xr:uid="{00000000-0005-0000-0000-000002010000}"/>
    <cellStyle name="60 % – Zvýraznění1 10" xfId="1914" xr:uid="{00000000-0005-0000-0000-000003010000}"/>
    <cellStyle name="60 % – Zvýraznění1 11" xfId="1915" xr:uid="{00000000-0005-0000-0000-000004010000}"/>
    <cellStyle name="60 % – Zvýraznění1 12" xfId="1916" xr:uid="{00000000-0005-0000-0000-000005010000}"/>
    <cellStyle name="60 % – Zvýraznění1 13" xfId="1917" xr:uid="{00000000-0005-0000-0000-000006010000}"/>
    <cellStyle name="60 % – Zvýraznění1 14" xfId="1918" xr:uid="{00000000-0005-0000-0000-000007010000}"/>
    <cellStyle name="60 % – Zvýraznění1 15" xfId="1919" xr:uid="{00000000-0005-0000-0000-000008010000}"/>
    <cellStyle name="60 % – Zvýraznění1 16" xfId="1920" xr:uid="{00000000-0005-0000-0000-000009010000}"/>
    <cellStyle name="60 % – Zvýraznění1 17" xfId="1921" xr:uid="{00000000-0005-0000-0000-00000A010000}"/>
    <cellStyle name="60 % – Zvýraznění1 18" xfId="1922" xr:uid="{00000000-0005-0000-0000-00000B010000}"/>
    <cellStyle name="60 % – Zvýraznění1 19" xfId="1923" xr:uid="{00000000-0005-0000-0000-00000C010000}"/>
    <cellStyle name="60 % – Zvýraznění1 2" xfId="48" xr:uid="{00000000-0005-0000-0000-00000D010000}"/>
    <cellStyle name="60 % – Zvýraznění1 20" xfId="1924" xr:uid="{00000000-0005-0000-0000-00000E010000}"/>
    <cellStyle name="60 % – Zvýraznění1 21" xfId="1925" xr:uid="{00000000-0005-0000-0000-00000F010000}"/>
    <cellStyle name="60 % – Zvýraznění1 3" xfId="1926" xr:uid="{00000000-0005-0000-0000-000010010000}"/>
    <cellStyle name="60 % – Zvýraznění1 4" xfId="1927" xr:uid="{00000000-0005-0000-0000-000011010000}"/>
    <cellStyle name="60 % – Zvýraznění1 5" xfId="1928" xr:uid="{00000000-0005-0000-0000-000012010000}"/>
    <cellStyle name="60 % – Zvýraznění1 6" xfId="1929" xr:uid="{00000000-0005-0000-0000-000013010000}"/>
    <cellStyle name="60 % – Zvýraznění1 7" xfId="1930" xr:uid="{00000000-0005-0000-0000-000014010000}"/>
    <cellStyle name="60 % – Zvýraznění1 8" xfId="1931" xr:uid="{00000000-0005-0000-0000-000015010000}"/>
    <cellStyle name="60 % – Zvýraznění1 9" xfId="1932" xr:uid="{00000000-0005-0000-0000-000016010000}"/>
    <cellStyle name="60 % – Zvýraznění2 10" xfId="1933" xr:uid="{00000000-0005-0000-0000-000017010000}"/>
    <cellStyle name="60 % – Zvýraznění2 11" xfId="1934" xr:uid="{00000000-0005-0000-0000-000018010000}"/>
    <cellStyle name="60 % – Zvýraznění2 12" xfId="1935" xr:uid="{00000000-0005-0000-0000-000019010000}"/>
    <cellStyle name="60 % – Zvýraznění2 13" xfId="1936" xr:uid="{00000000-0005-0000-0000-00001A010000}"/>
    <cellStyle name="60 % – Zvýraznění2 14" xfId="1937" xr:uid="{00000000-0005-0000-0000-00001B010000}"/>
    <cellStyle name="60 % – Zvýraznění2 15" xfId="1938" xr:uid="{00000000-0005-0000-0000-00001C010000}"/>
    <cellStyle name="60 % – Zvýraznění2 16" xfId="1939" xr:uid="{00000000-0005-0000-0000-00001D010000}"/>
    <cellStyle name="60 % – Zvýraznění2 17" xfId="1940" xr:uid="{00000000-0005-0000-0000-00001E010000}"/>
    <cellStyle name="60 % – Zvýraznění2 18" xfId="1941" xr:uid="{00000000-0005-0000-0000-00001F010000}"/>
    <cellStyle name="60 % – Zvýraznění2 19" xfId="1942" xr:uid="{00000000-0005-0000-0000-000020010000}"/>
    <cellStyle name="60 % – Zvýraznění2 2" xfId="49" xr:uid="{00000000-0005-0000-0000-000021010000}"/>
    <cellStyle name="60 % – Zvýraznění2 20" xfId="1943" xr:uid="{00000000-0005-0000-0000-000022010000}"/>
    <cellStyle name="60 % – Zvýraznění2 21" xfId="1944" xr:uid="{00000000-0005-0000-0000-000023010000}"/>
    <cellStyle name="60 % – Zvýraznění2 3" xfId="1945" xr:uid="{00000000-0005-0000-0000-000024010000}"/>
    <cellStyle name="60 % – Zvýraznění2 4" xfId="1946" xr:uid="{00000000-0005-0000-0000-000025010000}"/>
    <cellStyle name="60 % – Zvýraznění2 5" xfId="1947" xr:uid="{00000000-0005-0000-0000-000026010000}"/>
    <cellStyle name="60 % – Zvýraznění2 6" xfId="1948" xr:uid="{00000000-0005-0000-0000-000027010000}"/>
    <cellStyle name="60 % – Zvýraznění2 7" xfId="1949" xr:uid="{00000000-0005-0000-0000-000028010000}"/>
    <cellStyle name="60 % – Zvýraznění2 8" xfId="1950" xr:uid="{00000000-0005-0000-0000-000029010000}"/>
    <cellStyle name="60 % – Zvýraznění2 9" xfId="1951" xr:uid="{00000000-0005-0000-0000-00002A010000}"/>
    <cellStyle name="60 % – Zvýraznění3 10" xfId="1952" xr:uid="{00000000-0005-0000-0000-00002B010000}"/>
    <cellStyle name="60 % – Zvýraznění3 11" xfId="1953" xr:uid="{00000000-0005-0000-0000-00002C010000}"/>
    <cellStyle name="60 % – Zvýraznění3 12" xfId="1954" xr:uid="{00000000-0005-0000-0000-00002D010000}"/>
    <cellStyle name="60 % – Zvýraznění3 13" xfId="1955" xr:uid="{00000000-0005-0000-0000-00002E010000}"/>
    <cellStyle name="60 % – Zvýraznění3 14" xfId="1956" xr:uid="{00000000-0005-0000-0000-00002F010000}"/>
    <cellStyle name="60 % – Zvýraznění3 15" xfId="1957" xr:uid="{00000000-0005-0000-0000-000030010000}"/>
    <cellStyle name="60 % – Zvýraznění3 16" xfId="1958" xr:uid="{00000000-0005-0000-0000-000031010000}"/>
    <cellStyle name="60 % – Zvýraznění3 17" xfId="1959" xr:uid="{00000000-0005-0000-0000-000032010000}"/>
    <cellStyle name="60 % – Zvýraznění3 18" xfId="1960" xr:uid="{00000000-0005-0000-0000-000033010000}"/>
    <cellStyle name="60 % – Zvýraznění3 19" xfId="1961" xr:uid="{00000000-0005-0000-0000-000034010000}"/>
    <cellStyle name="60 % – Zvýraznění3 2" xfId="50" xr:uid="{00000000-0005-0000-0000-000035010000}"/>
    <cellStyle name="60 % – Zvýraznění3 20" xfId="1962" xr:uid="{00000000-0005-0000-0000-000036010000}"/>
    <cellStyle name="60 % – Zvýraznění3 21" xfId="1963" xr:uid="{00000000-0005-0000-0000-000037010000}"/>
    <cellStyle name="60 % – Zvýraznění3 3" xfId="1964" xr:uid="{00000000-0005-0000-0000-000038010000}"/>
    <cellStyle name="60 % – Zvýraznění3 4" xfId="1965" xr:uid="{00000000-0005-0000-0000-000039010000}"/>
    <cellStyle name="60 % – Zvýraznění3 5" xfId="1966" xr:uid="{00000000-0005-0000-0000-00003A010000}"/>
    <cellStyle name="60 % – Zvýraznění3 6" xfId="1967" xr:uid="{00000000-0005-0000-0000-00003B010000}"/>
    <cellStyle name="60 % – Zvýraznění3 7" xfId="1968" xr:uid="{00000000-0005-0000-0000-00003C010000}"/>
    <cellStyle name="60 % – Zvýraznění3 8" xfId="1969" xr:uid="{00000000-0005-0000-0000-00003D010000}"/>
    <cellStyle name="60 % – Zvýraznění3 9" xfId="1970" xr:uid="{00000000-0005-0000-0000-00003E010000}"/>
    <cellStyle name="60 % – Zvýraznění4 10" xfId="1971" xr:uid="{00000000-0005-0000-0000-00003F010000}"/>
    <cellStyle name="60 % – Zvýraznění4 11" xfId="1972" xr:uid="{00000000-0005-0000-0000-000040010000}"/>
    <cellStyle name="60 % – Zvýraznění4 12" xfId="1973" xr:uid="{00000000-0005-0000-0000-000041010000}"/>
    <cellStyle name="60 % – Zvýraznění4 13" xfId="1974" xr:uid="{00000000-0005-0000-0000-000042010000}"/>
    <cellStyle name="60 % – Zvýraznění4 14" xfId="1975" xr:uid="{00000000-0005-0000-0000-000043010000}"/>
    <cellStyle name="60 % – Zvýraznění4 15" xfId="1976" xr:uid="{00000000-0005-0000-0000-000044010000}"/>
    <cellStyle name="60 % – Zvýraznění4 16" xfId="1977" xr:uid="{00000000-0005-0000-0000-000045010000}"/>
    <cellStyle name="60 % – Zvýraznění4 17" xfId="1978" xr:uid="{00000000-0005-0000-0000-000046010000}"/>
    <cellStyle name="60 % – Zvýraznění4 18" xfId="1979" xr:uid="{00000000-0005-0000-0000-000047010000}"/>
    <cellStyle name="60 % – Zvýraznění4 19" xfId="1980" xr:uid="{00000000-0005-0000-0000-000048010000}"/>
    <cellStyle name="60 % – Zvýraznění4 2" xfId="51" xr:uid="{00000000-0005-0000-0000-000049010000}"/>
    <cellStyle name="60 % – Zvýraznění4 20" xfId="1981" xr:uid="{00000000-0005-0000-0000-00004A010000}"/>
    <cellStyle name="60 % – Zvýraznění4 21" xfId="1982" xr:uid="{00000000-0005-0000-0000-00004B010000}"/>
    <cellStyle name="60 % – Zvýraznění4 3" xfId="1983" xr:uid="{00000000-0005-0000-0000-00004C010000}"/>
    <cellStyle name="60 % – Zvýraznění4 4" xfId="1984" xr:uid="{00000000-0005-0000-0000-00004D010000}"/>
    <cellStyle name="60 % – Zvýraznění4 5" xfId="1985" xr:uid="{00000000-0005-0000-0000-00004E010000}"/>
    <cellStyle name="60 % – Zvýraznění4 6" xfId="1986" xr:uid="{00000000-0005-0000-0000-00004F010000}"/>
    <cellStyle name="60 % – Zvýraznění4 7" xfId="1987" xr:uid="{00000000-0005-0000-0000-000050010000}"/>
    <cellStyle name="60 % – Zvýraznění4 8" xfId="1988" xr:uid="{00000000-0005-0000-0000-000051010000}"/>
    <cellStyle name="60 % – Zvýraznění4 9" xfId="1989" xr:uid="{00000000-0005-0000-0000-000052010000}"/>
    <cellStyle name="60 % – Zvýraznění5 10" xfId="1990" xr:uid="{00000000-0005-0000-0000-000053010000}"/>
    <cellStyle name="60 % – Zvýraznění5 11" xfId="1991" xr:uid="{00000000-0005-0000-0000-000054010000}"/>
    <cellStyle name="60 % – Zvýraznění5 12" xfId="1992" xr:uid="{00000000-0005-0000-0000-000055010000}"/>
    <cellStyle name="60 % – Zvýraznění5 13" xfId="1993" xr:uid="{00000000-0005-0000-0000-000056010000}"/>
    <cellStyle name="60 % – Zvýraznění5 14" xfId="1994" xr:uid="{00000000-0005-0000-0000-000057010000}"/>
    <cellStyle name="60 % – Zvýraznění5 15" xfId="1995" xr:uid="{00000000-0005-0000-0000-000058010000}"/>
    <cellStyle name="60 % – Zvýraznění5 16" xfId="1996" xr:uid="{00000000-0005-0000-0000-000059010000}"/>
    <cellStyle name="60 % – Zvýraznění5 17" xfId="1997" xr:uid="{00000000-0005-0000-0000-00005A010000}"/>
    <cellStyle name="60 % – Zvýraznění5 18" xfId="1998" xr:uid="{00000000-0005-0000-0000-00005B010000}"/>
    <cellStyle name="60 % – Zvýraznění5 19" xfId="1999" xr:uid="{00000000-0005-0000-0000-00005C010000}"/>
    <cellStyle name="60 % – Zvýraznění5 2" xfId="52" xr:uid="{00000000-0005-0000-0000-00005D010000}"/>
    <cellStyle name="60 % – Zvýraznění5 20" xfId="2000" xr:uid="{00000000-0005-0000-0000-00005E010000}"/>
    <cellStyle name="60 % – Zvýraznění5 21" xfId="2001" xr:uid="{00000000-0005-0000-0000-00005F010000}"/>
    <cellStyle name="60 % – Zvýraznění5 3" xfId="2002" xr:uid="{00000000-0005-0000-0000-000060010000}"/>
    <cellStyle name="60 % – Zvýraznění5 4" xfId="2003" xr:uid="{00000000-0005-0000-0000-000061010000}"/>
    <cellStyle name="60 % – Zvýraznění5 5" xfId="2004" xr:uid="{00000000-0005-0000-0000-000062010000}"/>
    <cellStyle name="60 % – Zvýraznění5 6" xfId="2005" xr:uid="{00000000-0005-0000-0000-000063010000}"/>
    <cellStyle name="60 % – Zvýraznění5 7" xfId="2006" xr:uid="{00000000-0005-0000-0000-000064010000}"/>
    <cellStyle name="60 % – Zvýraznění5 8" xfId="2007" xr:uid="{00000000-0005-0000-0000-000065010000}"/>
    <cellStyle name="60 % – Zvýraznění5 9" xfId="2008" xr:uid="{00000000-0005-0000-0000-000066010000}"/>
    <cellStyle name="60 % – Zvýraznění6 10" xfId="2009" xr:uid="{00000000-0005-0000-0000-000067010000}"/>
    <cellStyle name="60 % – Zvýraznění6 11" xfId="2010" xr:uid="{00000000-0005-0000-0000-000068010000}"/>
    <cellStyle name="60 % – Zvýraznění6 12" xfId="2011" xr:uid="{00000000-0005-0000-0000-000069010000}"/>
    <cellStyle name="60 % – Zvýraznění6 13" xfId="2012" xr:uid="{00000000-0005-0000-0000-00006A010000}"/>
    <cellStyle name="60 % – Zvýraznění6 14" xfId="2013" xr:uid="{00000000-0005-0000-0000-00006B010000}"/>
    <cellStyle name="60 % – Zvýraznění6 15" xfId="2014" xr:uid="{00000000-0005-0000-0000-00006C010000}"/>
    <cellStyle name="60 % – Zvýraznění6 16" xfId="2015" xr:uid="{00000000-0005-0000-0000-00006D010000}"/>
    <cellStyle name="60 % – Zvýraznění6 17" xfId="2016" xr:uid="{00000000-0005-0000-0000-00006E010000}"/>
    <cellStyle name="60 % – Zvýraznění6 18" xfId="2017" xr:uid="{00000000-0005-0000-0000-00006F010000}"/>
    <cellStyle name="60 % – Zvýraznění6 19" xfId="2018" xr:uid="{00000000-0005-0000-0000-000070010000}"/>
    <cellStyle name="60 % – Zvýraznění6 2" xfId="53" xr:uid="{00000000-0005-0000-0000-000071010000}"/>
    <cellStyle name="60 % – Zvýraznění6 20" xfId="2019" xr:uid="{00000000-0005-0000-0000-000072010000}"/>
    <cellStyle name="60 % – Zvýraznění6 21" xfId="2020" xr:uid="{00000000-0005-0000-0000-000073010000}"/>
    <cellStyle name="60 % – Zvýraznění6 3" xfId="2021" xr:uid="{00000000-0005-0000-0000-000074010000}"/>
    <cellStyle name="60 % – Zvýraznění6 4" xfId="2022" xr:uid="{00000000-0005-0000-0000-000075010000}"/>
    <cellStyle name="60 % – Zvýraznění6 5" xfId="2023" xr:uid="{00000000-0005-0000-0000-000076010000}"/>
    <cellStyle name="60 % – Zvýraznění6 6" xfId="2024" xr:uid="{00000000-0005-0000-0000-000077010000}"/>
    <cellStyle name="60 % – Zvýraznění6 7" xfId="2025" xr:uid="{00000000-0005-0000-0000-000078010000}"/>
    <cellStyle name="60 % – Zvýraznění6 8" xfId="2026" xr:uid="{00000000-0005-0000-0000-000079010000}"/>
    <cellStyle name="60 % – Zvýraznění6 9" xfId="2027" xr:uid="{00000000-0005-0000-0000-00007A010000}"/>
    <cellStyle name="bezčárky_" xfId="54" xr:uid="{00000000-0005-0000-0000-00007B010000}"/>
    <cellStyle name="Celkem 10" xfId="2028" xr:uid="{00000000-0005-0000-0000-00007C010000}"/>
    <cellStyle name="Celkem 11" xfId="2029" xr:uid="{00000000-0005-0000-0000-00007D010000}"/>
    <cellStyle name="Celkem 12" xfId="2030" xr:uid="{00000000-0005-0000-0000-00007E010000}"/>
    <cellStyle name="Celkem 13" xfId="2031" xr:uid="{00000000-0005-0000-0000-00007F010000}"/>
    <cellStyle name="Celkem 14" xfId="2032" xr:uid="{00000000-0005-0000-0000-000080010000}"/>
    <cellStyle name="Celkem 15" xfId="2033" xr:uid="{00000000-0005-0000-0000-000081010000}"/>
    <cellStyle name="Celkem 16" xfId="2034" xr:uid="{00000000-0005-0000-0000-000082010000}"/>
    <cellStyle name="Celkem 17" xfId="2035" xr:uid="{00000000-0005-0000-0000-000083010000}"/>
    <cellStyle name="Celkem 18" xfId="2036" xr:uid="{00000000-0005-0000-0000-000084010000}"/>
    <cellStyle name="Celkem 19" xfId="2037" xr:uid="{00000000-0005-0000-0000-000085010000}"/>
    <cellStyle name="Celkem 2" xfId="55" xr:uid="{00000000-0005-0000-0000-000086010000}"/>
    <cellStyle name="Celkem 20" xfId="2038" xr:uid="{00000000-0005-0000-0000-000087010000}"/>
    <cellStyle name="Celkem 21" xfId="2039" xr:uid="{00000000-0005-0000-0000-000088010000}"/>
    <cellStyle name="Celkem 3" xfId="2040" xr:uid="{00000000-0005-0000-0000-000089010000}"/>
    <cellStyle name="Celkem 4" xfId="2041" xr:uid="{00000000-0005-0000-0000-00008A010000}"/>
    <cellStyle name="Celkem 5" xfId="2042" xr:uid="{00000000-0005-0000-0000-00008B010000}"/>
    <cellStyle name="Celkem 6" xfId="2043" xr:uid="{00000000-0005-0000-0000-00008C010000}"/>
    <cellStyle name="Celkem 7" xfId="2044" xr:uid="{00000000-0005-0000-0000-00008D010000}"/>
    <cellStyle name="Celkem 8" xfId="2045" xr:uid="{00000000-0005-0000-0000-00008E010000}"/>
    <cellStyle name="Celkem 9" xfId="2046" xr:uid="{00000000-0005-0000-0000-00008F010000}"/>
    <cellStyle name="Comma0" xfId="56" xr:uid="{00000000-0005-0000-0000-000090010000}"/>
    <cellStyle name="Currency0" xfId="57" xr:uid="{00000000-0005-0000-0000-000091010000}"/>
    <cellStyle name="čiarky 2" xfId="58" xr:uid="{00000000-0005-0000-0000-000092010000}"/>
    <cellStyle name="číslo.00_" xfId="59" xr:uid="{00000000-0005-0000-0000-000093010000}"/>
    <cellStyle name="Date" xfId="60" xr:uid="{00000000-0005-0000-0000-000094010000}"/>
    <cellStyle name="Dezimal [0]_Tabelle1" xfId="61" xr:uid="{00000000-0005-0000-0000-000095010000}"/>
    <cellStyle name="Dezimal 2" xfId="62" xr:uid="{00000000-0005-0000-0000-000096010000}"/>
    <cellStyle name="Dezimal_Tabelle1" xfId="63" xr:uid="{00000000-0005-0000-0000-000097010000}"/>
    <cellStyle name="Dziesiętny [0]_laroux" xfId="64" xr:uid="{00000000-0005-0000-0000-000098010000}"/>
    <cellStyle name="Dziesiętny_laroux" xfId="65" xr:uid="{00000000-0005-0000-0000-000099010000}"/>
    <cellStyle name="Firma" xfId="66" xr:uid="{00000000-0005-0000-0000-00009A010000}"/>
    <cellStyle name="Firma 2" xfId="67" xr:uid="{00000000-0005-0000-0000-00009B010000}"/>
    <cellStyle name="Fixed" xfId="68" xr:uid="{00000000-0005-0000-0000-00009C010000}"/>
    <cellStyle name="Heading 1" xfId="69" xr:uid="{00000000-0005-0000-0000-00009D010000}"/>
    <cellStyle name="Heading 2" xfId="70" xr:uid="{00000000-0005-0000-0000-00009E010000}"/>
    <cellStyle name="Hlavní nadpis" xfId="71" xr:uid="{00000000-0005-0000-0000-00009F010000}"/>
    <cellStyle name="Hlavní nadpis 2" xfId="72" xr:uid="{00000000-0005-0000-0000-0000A0010000}"/>
    <cellStyle name="Hypertextové prepojenie 2" xfId="73" xr:uid="{00000000-0005-0000-0000-0000A1010000}"/>
    <cellStyle name="Hypertextový odkaz" xfId="1" builtinId="8"/>
    <cellStyle name="Hypertextový odkaz 2" xfId="74" xr:uid="{00000000-0005-0000-0000-0000A3010000}"/>
    <cellStyle name="Hypertextový odkaz 3" xfId="75" xr:uid="{00000000-0005-0000-0000-0000A4010000}"/>
    <cellStyle name="Chybně 10" xfId="76" xr:uid="{00000000-0005-0000-0000-0000A5010000}"/>
    <cellStyle name="Chybně 11" xfId="77" xr:uid="{00000000-0005-0000-0000-0000A6010000}"/>
    <cellStyle name="Chybně 12" xfId="78" xr:uid="{00000000-0005-0000-0000-0000A7010000}"/>
    <cellStyle name="Chybně 13" xfId="79" xr:uid="{00000000-0005-0000-0000-0000A8010000}"/>
    <cellStyle name="Chybně 14" xfId="80" xr:uid="{00000000-0005-0000-0000-0000A9010000}"/>
    <cellStyle name="Chybně 15" xfId="81" xr:uid="{00000000-0005-0000-0000-0000AA010000}"/>
    <cellStyle name="Chybně 16" xfId="82" xr:uid="{00000000-0005-0000-0000-0000AB010000}"/>
    <cellStyle name="Chybně 17" xfId="83" xr:uid="{00000000-0005-0000-0000-0000AC010000}"/>
    <cellStyle name="Chybně 18" xfId="2047" xr:uid="{00000000-0005-0000-0000-0000AD010000}"/>
    <cellStyle name="Chybně 19" xfId="2048" xr:uid="{00000000-0005-0000-0000-0000AE010000}"/>
    <cellStyle name="Chybně 2" xfId="84" xr:uid="{00000000-0005-0000-0000-0000AF010000}"/>
    <cellStyle name="Chybně 2 2" xfId="85" xr:uid="{00000000-0005-0000-0000-0000B0010000}"/>
    <cellStyle name="Chybně 20" xfId="2049" xr:uid="{00000000-0005-0000-0000-0000B1010000}"/>
    <cellStyle name="Chybně 21" xfId="2050" xr:uid="{00000000-0005-0000-0000-0000B2010000}"/>
    <cellStyle name="Chybně 3" xfId="86" xr:uid="{00000000-0005-0000-0000-0000B3010000}"/>
    <cellStyle name="Chybně 4" xfId="87" xr:uid="{00000000-0005-0000-0000-0000B4010000}"/>
    <cellStyle name="Chybně 5" xfId="88" xr:uid="{00000000-0005-0000-0000-0000B5010000}"/>
    <cellStyle name="Chybně 6" xfId="89" xr:uid="{00000000-0005-0000-0000-0000B6010000}"/>
    <cellStyle name="Chybně 7" xfId="90" xr:uid="{00000000-0005-0000-0000-0000B7010000}"/>
    <cellStyle name="Chybně 8" xfId="91" xr:uid="{00000000-0005-0000-0000-0000B8010000}"/>
    <cellStyle name="Chybně 9" xfId="92" xr:uid="{00000000-0005-0000-0000-0000B9010000}"/>
    <cellStyle name="Kontrolní buňka 10" xfId="2051" xr:uid="{00000000-0005-0000-0000-0000BA010000}"/>
    <cellStyle name="Kontrolní buňka 11" xfId="2052" xr:uid="{00000000-0005-0000-0000-0000BB010000}"/>
    <cellStyle name="Kontrolní buňka 12" xfId="2053" xr:uid="{00000000-0005-0000-0000-0000BC010000}"/>
    <cellStyle name="Kontrolní buňka 13" xfId="2054" xr:uid="{00000000-0005-0000-0000-0000BD010000}"/>
    <cellStyle name="Kontrolní buňka 14" xfId="2055" xr:uid="{00000000-0005-0000-0000-0000BE010000}"/>
    <cellStyle name="Kontrolní buňka 15" xfId="2056" xr:uid="{00000000-0005-0000-0000-0000BF010000}"/>
    <cellStyle name="Kontrolní buňka 16" xfId="2057" xr:uid="{00000000-0005-0000-0000-0000C0010000}"/>
    <cellStyle name="Kontrolní buňka 17" xfId="2058" xr:uid="{00000000-0005-0000-0000-0000C1010000}"/>
    <cellStyle name="Kontrolní buňka 18" xfId="2059" xr:uid="{00000000-0005-0000-0000-0000C2010000}"/>
    <cellStyle name="Kontrolní buňka 19" xfId="2060" xr:uid="{00000000-0005-0000-0000-0000C3010000}"/>
    <cellStyle name="Kontrolní buňka 2" xfId="93" xr:uid="{00000000-0005-0000-0000-0000C4010000}"/>
    <cellStyle name="Kontrolní buňka 20" xfId="2061" xr:uid="{00000000-0005-0000-0000-0000C5010000}"/>
    <cellStyle name="Kontrolní buňka 21" xfId="2062" xr:uid="{00000000-0005-0000-0000-0000C6010000}"/>
    <cellStyle name="Kontrolní buňka 3" xfId="2063" xr:uid="{00000000-0005-0000-0000-0000C7010000}"/>
    <cellStyle name="Kontrolní buňka 4" xfId="2064" xr:uid="{00000000-0005-0000-0000-0000C8010000}"/>
    <cellStyle name="Kontrolní buňka 5" xfId="2065" xr:uid="{00000000-0005-0000-0000-0000C9010000}"/>
    <cellStyle name="Kontrolní buňka 6" xfId="2066" xr:uid="{00000000-0005-0000-0000-0000CA010000}"/>
    <cellStyle name="Kontrolní buňka 7" xfId="2067" xr:uid="{00000000-0005-0000-0000-0000CB010000}"/>
    <cellStyle name="Kontrolní buňka 8" xfId="2068" xr:uid="{00000000-0005-0000-0000-0000CC010000}"/>
    <cellStyle name="Kontrolní buňka 9" xfId="2069" xr:uid="{00000000-0005-0000-0000-0000CD010000}"/>
    <cellStyle name="Měna 2" xfId="94" xr:uid="{00000000-0005-0000-0000-0000CE010000}"/>
    <cellStyle name="meny 2" xfId="95" xr:uid="{00000000-0005-0000-0000-0000CF010000}"/>
    <cellStyle name="měny 2" xfId="2070" xr:uid="{00000000-0005-0000-0000-0000D0010000}"/>
    <cellStyle name="měny 2 2" xfId="2071" xr:uid="{00000000-0005-0000-0000-0000D1010000}"/>
    <cellStyle name="Nadpis 1 10" xfId="2072" xr:uid="{00000000-0005-0000-0000-0000D2010000}"/>
    <cellStyle name="Nadpis 1 11" xfId="2073" xr:uid="{00000000-0005-0000-0000-0000D3010000}"/>
    <cellStyle name="Nadpis 1 12" xfId="2074" xr:uid="{00000000-0005-0000-0000-0000D4010000}"/>
    <cellStyle name="Nadpis 1 13" xfId="2075" xr:uid="{00000000-0005-0000-0000-0000D5010000}"/>
    <cellStyle name="Nadpis 1 14" xfId="2076" xr:uid="{00000000-0005-0000-0000-0000D6010000}"/>
    <cellStyle name="Nadpis 1 15" xfId="2077" xr:uid="{00000000-0005-0000-0000-0000D7010000}"/>
    <cellStyle name="Nadpis 1 16" xfId="2078" xr:uid="{00000000-0005-0000-0000-0000D8010000}"/>
    <cellStyle name="Nadpis 1 17" xfId="2079" xr:uid="{00000000-0005-0000-0000-0000D9010000}"/>
    <cellStyle name="Nadpis 1 18" xfId="2080" xr:uid="{00000000-0005-0000-0000-0000DA010000}"/>
    <cellStyle name="Nadpis 1 19" xfId="2081" xr:uid="{00000000-0005-0000-0000-0000DB010000}"/>
    <cellStyle name="Nadpis 1 2" xfId="96" xr:uid="{00000000-0005-0000-0000-0000DC010000}"/>
    <cellStyle name="Nadpis 1 20" xfId="2082" xr:uid="{00000000-0005-0000-0000-0000DD010000}"/>
    <cellStyle name="Nadpis 1 21" xfId="2083" xr:uid="{00000000-0005-0000-0000-0000DE010000}"/>
    <cellStyle name="Nadpis 1 3" xfId="2084" xr:uid="{00000000-0005-0000-0000-0000DF010000}"/>
    <cellStyle name="Nadpis 1 4" xfId="2085" xr:uid="{00000000-0005-0000-0000-0000E0010000}"/>
    <cellStyle name="Nadpis 1 5" xfId="2086" xr:uid="{00000000-0005-0000-0000-0000E1010000}"/>
    <cellStyle name="Nadpis 1 6" xfId="2087" xr:uid="{00000000-0005-0000-0000-0000E2010000}"/>
    <cellStyle name="Nadpis 1 7" xfId="2088" xr:uid="{00000000-0005-0000-0000-0000E3010000}"/>
    <cellStyle name="Nadpis 1 8" xfId="2089" xr:uid="{00000000-0005-0000-0000-0000E4010000}"/>
    <cellStyle name="Nadpis 1 9" xfId="2090" xr:uid="{00000000-0005-0000-0000-0000E5010000}"/>
    <cellStyle name="Nadpis 2 10" xfId="2091" xr:uid="{00000000-0005-0000-0000-0000E6010000}"/>
    <cellStyle name="Nadpis 2 11" xfId="2092" xr:uid="{00000000-0005-0000-0000-0000E7010000}"/>
    <cellStyle name="Nadpis 2 12" xfId="2093" xr:uid="{00000000-0005-0000-0000-0000E8010000}"/>
    <cellStyle name="Nadpis 2 13" xfId="2094" xr:uid="{00000000-0005-0000-0000-0000E9010000}"/>
    <cellStyle name="Nadpis 2 14" xfId="2095" xr:uid="{00000000-0005-0000-0000-0000EA010000}"/>
    <cellStyle name="Nadpis 2 15" xfId="2096" xr:uid="{00000000-0005-0000-0000-0000EB010000}"/>
    <cellStyle name="Nadpis 2 16" xfId="2097" xr:uid="{00000000-0005-0000-0000-0000EC010000}"/>
    <cellStyle name="Nadpis 2 17" xfId="2098" xr:uid="{00000000-0005-0000-0000-0000ED010000}"/>
    <cellStyle name="Nadpis 2 18" xfId="2099" xr:uid="{00000000-0005-0000-0000-0000EE010000}"/>
    <cellStyle name="Nadpis 2 19" xfId="2100" xr:uid="{00000000-0005-0000-0000-0000EF010000}"/>
    <cellStyle name="Nadpis 2 2" xfId="97" xr:uid="{00000000-0005-0000-0000-0000F0010000}"/>
    <cellStyle name="Nadpis 2 20" xfId="2101" xr:uid="{00000000-0005-0000-0000-0000F1010000}"/>
    <cellStyle name="Nadpis 2 21" xfId="2102" xr:uid="{00000000-0005-0000-0000-0000F2010000}"/>
    <cellStyle name="Nadpis 2 3" xfId="2103" xr:uid="{00000000-0005-0000-0000-0000F3010000}"/>
    <cellStyle name="Nadpis 2 4" xfId="2104" xr:uid="{00000000-0005-0000-0000-0000F4010000}"/>
    <cellStyle name="Nadpis 2 5" xfId="2105" xr:uid="{00000000-0005-0000-0000-0000F5010000}"/>
    <cellStyle name="Nadpis 2 6" xfId="2106" xr:uid="{00000000-0005-0000-0000-0000F6010000}"/>
    <cellStyle name="Nadpis 2 7" xfId="2107" xr:uid="{00000000-0005-0000-0000-0000F7010000}"/>
    <cellStyle name="Nadpis 2 8" xfId="2108" xr:uid="{00000000-0005-0000-0000-0000F8010000}"/>
    <cellStyle name="Nadpis 2 9" xfId="2109" xr:uid="{00000000-0005-0000-0000-0000F9010000}"/>
    <cellStyle name="Nadpis 3 10" xfId="2110" xr:uid="{00000000-0005-0000-0000-0000FA010000}"/>
    <cellStyle name="Nadpis 3 11" xfId="2111" xr:uid="{00000000-0005-0000-0000-0000FB010000}"/>
    <cellStyle name="Nadpis 3 12" xfId="2112" xr:uid="{00000000-0005-0000-0000-0000FC010000}"/>
    <cellStyle name="Nadpis 3 13" xfId="2113" xr:uid="{00000000-0005-0000-0000-0000FD010000}"/>
    <cellStyle name="Nadpis 3 14" xfId="2114" xr:uid="{00000000-0005-0000-0000-0000FE010000}"/>
    <cellStyle name="Nadpis 3 15" xfId="2115" xr:uid="{00000000-0005-0000-0000-0000FF010000}"/>
    <cellStyle name="Nadpis 3 16" xfId="2116" xr:uid="{00000000-0005-0000-0000-000000020000}"/>
    <cellStyle name="Nadpis 3 17" xfId="2117" xr:uid="{00000000-0005-0000-0000-000001020000}"/>
    <cellStyle name="Nadpis 3 18" xfId="2118" xr:uid="{00000000-0005-0000-0000-000002020000}"/>
    <cellStyle name="Nadpis 3 19" xfId="2119" xr:uid="{00000000-0005-0000-0000-000003020000}"/>
    <cellStyle name="Nadpis 3 2" xfId="98" xr:uid="{00000000-0005-0000-0000-000004020000}"/>
    <cellStyle name="Nadpis 3 20" xfId="2120" xr:uid="{00000000-0005-0000-0000-000005020000}"/>
    <cellStyle name="Nadpis 3 21" xfId="2121" xr:uid="{00000000-0005-0000-0000-000006020000}"/>
    <cellStyle name="Nadpis 3 3" xfId="2122" xr:uid="{00000000-0005-0000-0000-000007020000}"/>
    <cellStyle name="Nadpis 3 4" xfId="2123" xr:uid="{00000000-0005-0000-0000-000008020000}"/>
    <cellStyle name="Nadpis 3 5" xfId="2124" xr:uid="{00000000-0005-0000-0000-000009020000}"/>
    <cellStyle name="Nadpis 3 6" xfId="2125" xr:uid="{00000000-0005-0000-0000-00000A020000}"/>
    <cellStyle name="Nadpis 3 7" xfId="2126" xr:uid="{00000000-0005-0000-0000-00000B020000}"/>
    <cellStyle name="Nadpis 3 8" xfId="2127" xr:uid="{00000000-0005-0000-0000-00000C020000}"/>
    <cellStyle name="Nadpis 3 9" xfId="2128" xr:uid="{00000000-0005-0000-0000-00000D020000}"/>
    <cellStyle name="Nadpis 4 10" xfId="2129" xr:uid="{00000000-0005-0000-0000-00000E020000}"/>
    <cellStyle name="Nadpis 4 11" xfId="2130" xr:uid="{00000000-0005-0000-0000-00000F020000}"/>
    <cellStyle name="Nadpis 4 12" xfId="2131" xr:uid="{00000000-0005-0000-0000-000010020000}"/>
    <cellStyle name="Nadpis 4 13" xfId="2132" xr:uid="{00000000-0005-0000-0000-000011020000}"/>
    <cellStyle name="Nadpis 4 14" xfId="2133" xr:uid="{00000000-0005-0000-0000-000012020000}"/>
    <cellStyle name="Nadpis 4 15" xfId="2134" xr:uid="{00000000-0005-0000-0000-000013020000}"/>
    <cellStyle name="Nadpis 4 16" xfId="2135" xr:uid="{00000000-0005-0000-0000-000014020000}"/>
    <cellStyle name="Nadpis 4 17" xfId="2136" xr:uid="{00000000-0005-0000-0000-000015020000}"/>
    <cellStyle name="Nadpis 4 18" xfId="2137" xr:uid="{00000000-0005-0000-0000-000016020000}"/>
    <cellStyle name="Nadpis 4 19" xfId="2138" xr:uid="{00000000-0005-0000-0000-000017020000}"/>
    <cellStyle name="Nadpis 4 2" xfId="99" xr:uid="{00000000-0005-0000-0000-000018020000}"/>
    <cellStyle name="Nadpis 4 20" xfId="2139" xr:uid="{00000000-0005-0000-0000-000019020000}"/>
    <cellStyle name="Nadpis 4 21" xfId="2140" xr:uid="{00000000-0005-0000-0000-00001A020000}"/>
    <cellStyle name="Nadpis 4 3" xfId="2141" xr:uid="{00000000-0005-0000-0000-00001B020000}"/>
    <cellStyle name="Nadpis 4 4" xfId="2142" xr:uid="{00000000-0005-0000-0000-00001C020000}"/>
    <cellStyle name="Nadpis 4 5" xfId="2143" xr:uid="{00000000-0005-0000-0000-00001D020000}"/>
    <cellStyle name="Nadpis 4 6" xfId="2144" xr:uid="{00000000-0005-0000-0000-00001E020000}"/>
    <cellStyle name="Nadpis 4 7" xfId="2145" xr:uid="{00000000-0005-0000-0000-00001F020000}"/>
    <cellStyle name="Nadpis 4 8" xfId="2146" xr:uid="{00000000-0005-0000-0000-000020020000}"/>
    <cellStyle name="Nadpis 4 9" xfId="2147" xr:uid="{00000000-0005-0000-0000-000021020000}"/>
    <cellStyle name="Název 10" xfId="2148" xr:uid="{00000000-0005-0000-0000-000022020000}"/>
    <cellStyle name="Název 11" xfId="2149" xr:uid="{00000000-0005-0000-0000-000023020000}"/>
    <cellStyle name="Název 12" xfId="2150" xr:uid="{00000000-0005-0000-0000-000024020000}"/>
    <cellStyle name="Název 13" xfId="2151" xr:uid="{00000000-0005-0000-0000-000025020000}"/>
    <cellStyle name="Název 14" xfId="2152" xr:uid="{00000000-0005-0000-0000-000026020000}"/>
    <cellStyle name="Název 15" xfId="2153" xr:uid="{00000000-0005-0000-0000-000027020000}"/>
    <cellStyle name="Název 16" xfId="2154" xr:uid="{00000000-0005-0000-0000-000028020000}"/>
    <cellStyle name="Název 17" xfId="2155" xr:uid="{00000000-0005-0000-0000-000029020000}"/>
    <cellStyle name="Název 18" xfId="2156" xr:uid="{00000000-0005-0000-0000-00002A020000}"/>
    <cellStyle name="Název 19" xfId="2157" xr:uid="{00000000-0005-0000-0000-00002B020000}"/>
    <cellStyle name="Název 2" xfId="100" xr:uid="{00000000-0005-0000-0000-00002C020000}"/>
    <cellStyle name="Název 20" xfId="2158" xr:uid="{00000000-0005-0000-0000-00002D020000}"/>
    <cellStyle name="Název 21" xfId="2159" xr:uid="{00000000-0005-0000-0000-00002E020000}"/>
    <cellStyle name="Název 3" xfId="2160" xr:uid="{00000000-0005-0000-0000-00002F020000}"/>
    <cellStyle name="Název 4" xfId="2161" xr:uid="{00000000-0005-0000-0000-000030020000}"/>
    <cellStyle name="Název 5" xfId="2162" xr:uid="{00000000-0005-0000-0000-000031020000}"/>
    <cellStyle name="Název 6" xfId="2163" xr:uid="{00000000-0005-0000-0000-000032020000}"/>
    <cellStyle name="Název 7" xfId="2164" xr:uid="{00000000-0005-0000-0000-000033020000}"/>
    <cellStyle name="Název 8" xfId="2165" xr:uid="{00000000-0005-0000-0000-000034020000}"/>
    <cellStyle name="Název 9" xfId="2166" xr:uid="{00000000-0005-0000-0000-000035020000}"/>
    <cellStyle name="Neutrální 10" xfId="2167" xr:uid="{00000000-0005-0000-0000-000036020000}"/>
    <cellStyle name="Neutrální 11" xfId="2168" xr:uid="{00000000-0005-0000-0000-000037020000}"/>
    <cellStyle name="Neutrální 12" xfId="2169" xr:uid="{00000000-0005-0000-0000-000038020000}"/>
    <cellStyle name="Neutrální 13" xfId="2170" xr:uid="{00000000-0005-0000-0000-000039020000}"/>
    <cellStyle name="Neutrální 14" xfId="2171" xr:uid="{00000000-0005-0000-0000-00003A020000}"/>
    <cellStyle name="Neutrální 15" xfId="2172" xr:uid="{00000000-0005-0000-0000-00003B020000}"/>
    <cellStyle name="Neutrální 16" xfId="2173" xr:uid="{00000000-0005-0000-0000-00003C020000}"/>
    <cellStyle name="Neutrální 17" xfId="2174" xr:uid="{00000000-0005-0000-0000-00003D020000}"/>
    <cellStyle name="Neutrální 18" xfId="2175" xr:uid="{00000000-0005-0000-0000-00003E020000}"/>
    <cellStyle name="Neutrální 19" xfId="2176" xr:uid="{00000000-0005-0000-0000-00003F020000}"/>
    <cellStyle name="Neutrální 2" xfId="101" xr:uid="{00000000-0005-0000-0000-000040020000}"/>
    <cellStyle name="Neutrální 20" xfId="2177" xr:uid="{00000000-0005-0000-0000-000041020000}"/>
    <cellStyle name="Neutrální 21" xfId="2178" xr:uid="{00000000-0005-0000-0000-000042020000}"/>
    <cellStyle name="Neutrální 3" xfId="2179" xr:uid="{00000000-0005-0000-0000-000043020000}"/>
    <cellStyle name="Neutrální 4" xfId="2180" xr:uid="{00000000-0005-0000-0000-000044020000}"/>
    <cellStyle name="Neutrální 5" xfId="2181" xr:uid="{00000000-0005-0000-0000-000045020000}"/>
    <cellStyle name="Neutrální 6" xfId="2182" xr:uid="{00000000-0005-0000-0000-000046020000}"/>
    <cellStyle name="Neutrální 7" xfId="2183" xr:uid="{00000000-0005-0000-0000-000047020000}"/>
    <cellStyle name="Neutrální 8" xfId="2184" xr:uid="{00000000-0005-0000-0000-000048020000}"/>
    <cellStyle name="Neutrální 9" xfId="2185" xr:uid="{00000000-0005-0000-0000-000049020000}"/>
    <cellStyle name="normal" xfId="102" xr:uid="{00000000-0005-0000-0000-00004A020000}"/>
    <cellStyle name="normal 2" xfId="103" xr:uid="{00000000-0005-0000-0000-00004B020000}"/>
    <cellStyle name="normal 2 2" xfId="104" xr:uid="{00000000-0005-0000-0000-00004C020000}"/>
    <cellStyle name="normal 2 2 2" xfId="105" xr:uid="{00000000-0005-0000-0000-00004D020000}"/>
    <cellStyle name="normal 3" xfId="106" xr:uid="{00000000-0005-0000-0000-00004E020000}"/>
    <cellStyle name="normal 3 2" xfId="107" xr:uid="{00000000-0005-0000-0000-00004F020000}"/>
    <cellStyle name="Normal_Master_intrusion" xfId="108" xr:uid="{00000000-0005-0000-0000-000050020000}"/>
    <cellStyle name="normálne 2" xfId="109" xr:uid="{00000000-0005-0000-0000-000051020000}"/>
    <cellStyle name="Normální" xfId="0" builtinId="0" customBuiltin="1"/>
    <cellStyle name="Normální 10" xfId="110" xr:uid="{00000000-0005-0000-0000-000053020000}"/>
    <cellStyle name="Normální 10 10" xfId="111" xr:uid="{00000000-0005-0000-0000-000054020000}"/>
    <cellStyle name="Normální 10 11" xfId="112" xr:uid="{00000000-0005-0000-0000-000055020000}"/>
    <cellStyle name="normální 10 2" xfId="113" xr:uid="{00000000-0005-0000-0000-000056020000}"/>
    <cellStyle name="Normální 10 2 10" xfId="114" xr:uid="{00000000-0005-0000-0000-000057020000}"/>
    <cellStyle name="normální 10 2 2" xfId="115" xr:uid="{00000000-0005-0000-0000-000058020000}"/>
    <cellStyle name="normální 10 2 2 2" xfId="116" xr:uid="{00000000-0005-0000-0000-000059020000}"/>
    <cellStyle name="normální 10 2 2 2 2" xfId="117" xr:uid="{00000000-0005-0000-0000-00005A020000}"/>
    <cellStyle name="normální 10 2 2 2 2 2" xfId="118" xr:uid="{00000000-0005-0000-0000-00005B020000}"/>
    <cellStyle name="normální 10 2 2 2 2 2 2" xfId="119" xr:uid="{00000000-0005-0000-0000-00005C020000}"/>
    <cellStyle name="normální 10 2 2 2 2 3" xfId="120" xr:uid="{00000000-0005-0000-0000-00005D020000}"/>
    <cellStyle name="normální 10 2 2 2 3" xfId="121" xr:uid="{00000000-0005-0000-0000-00005E020000}"/>
    <cellStyle name="normální 10 2 2 2 3 2" xfId="122" xr:uid="{00000000-0005-0000-0000-00005F020000}"/>
    <cellStyle name="normální 10 2 2 2 4" xfId="123" xr:uid="{00000000-0005-0000-0000-000060020000}"/>
    <cellStyle name="normální 10 2 2 3" xfId="124" xr:uid="{00000000-0005-0000-0000-000061020000}"/>
    <cellStyle name="normální 10 2 2 3 2" xfId="125" xr:uid="{00000000-0005-0000-0000-000062020000}"/>
    <cellStyle name="normální 10 2 2 3 2 2" xfId="126" xr:uid="{00000000-0005-0000-0000-000063020000}"/>
    <cellStyle name="normální 10 2 2 3 3" xfId="127" xr:uid="{00000000-0005-0000-0000-000064020000}"/>
    <cellStyle name="normální 10 2 2 4" xfId="128" xr:uid="{00000000-0005-0000-0000-000065020000}"/>
    <cellStyle name="normální 10 2 2 4 2" xfId="129" xr:uid="{00000000-0005-0000-0000-000066020000}"/>
    <cellStyle name="normální 10 2 2 5" xfId="130" xr:uid="{00000000-0005-0000-0000-000067020000}"/>
    <cellStyle name="normální 10 2 3" xfId="131" xr:uid="{00000000-0005-0000-0000-000068020000}"/>
    <cellStyle name="normální 10 2 3 2" xfId="132" xr:uid="{00000000-0005-0000-0000-000069020000}"/>
    <cellStyle name="normální 10 2 3 2 2" xfId="133" xr:uid="{00000000-0005-0000-0000-00006A020000}"/>
    <cellStyle name="normální 10 2 3 2 2 2" xfId="134" xr:uid="{00000000-0005-0000-0000-00006B020000}"/>
    <cellStyle name="normální 10 2 3 2 3" xfId="135" xr:uid="{00000000-0005-0000-0000-00006C020000}"/>
    <cellStyle name="normální 10 2 3 3" xfId="136" xr:uid="{00000000-0005-0000-0000-00006D020000}"/>
    <cellStyle name="normální 10 2 3 3 2" xfId="137" xr:uid="{00000000-0005-0000-0000-00006E020000}"/>
    <cellStyle name="normální 10 2 3 4" xfId="138" xr:uid="{00000000-0005-0000-0000-00006F020000}"/>
    <cellStyle name="normální 10 2 4" xfId="139" xr:uid="{00000000-0005-0000-0000-000070020000}"/>
    <cellStyle name="normální 10 2 4 2" xfId="140" xr:uid="{00000000-0005-0000-0000-000071020000}"/>
    <cellStyle name="normální 10 2 4 2 2" xfId="141" xr:uid="{00000000-0005-0000-0000-000072020000}"/>
    <cellStyle name="normální 10 2 4 3" xfId="142" xr:uid="{00000000-0005-0000-0000-000073020000}"/>
    <cellStyle name="normální 10 2 5" xfId="143" xr:uid="{00000000-0005-0000-0000-000074020000}"/>
    <cellStyle name="normální 10 2 5 2" xfId="144" xr:uid="{00000000-0005-0000-0000-000075020000}"/>
    <cellStyle name="normální 10 2 6" xfId="145" xr:uid="{00000000-0005-0000-0000-000076020000}"/>
    <cellStyle name="normální 10 2 7" xfId="146" xr:uid="{00000000-0005-0000-0000-000077020000}"/>
    <cellStyle name="Normální 10 2 8" xfId="147" xr:uid="{00000000-0005-0000-0000-000078020000}"/>
    <cellStyle name="Normální 10 2 9" xfId="148" xr:uid="{00000000-0005-0000-0000-000079020000}"/>
    <cellStyle name="Normální 10 3" xfId="149" xr:uid="{00000000-0005-0000-0000-00007A020000}"/>
    <cellStyle name="normální 10 4" xfId="150" xr:uid="{00000000-0005-0000-0000-00007B020000}"/>
    <cellStyle name="normální 10 4 2" xfId="151" xr:uid="{00000000-0005-0000-0000-00007C020000}"/>
    <cellStyle name="normální 10 4 2 2" xfId="152" xr:uid="{00000000-0005-0000-0000-00007D020000}"/>
    <cellStyle name="normální 10 4 2 2 2" xfId="153" xr:uid="{00000000-0005-0000-0000-00007E020000}"/>
    <cellStyle name="normální 10 4 2 2 2 2" xfId="154" xr:uid="{00000000-0005-0000-0000-00007F020000}"/>
    <cellStyle name="normální 10 4 2 2 2 2 2" xfId="155" xr:uid="{00000000-0005-0000-0000-000080020000}"/>
    <cellStyle name="normální 10 4 2 2 2 3" xfId="156" xr:uid="{00000000-0005-0000-0000-000081020000}"/>
    <cellStyle name="normální 10 4 2 2 3" xfId="157" xr:uid="{00000000-0005-0000-0000-000082020000}"/>
    <cellStyle name="normální 10 4 2 2 3 2" xfId="158" xr:uid="{00000000-0005-0000-0000-000083020000}"/>
    <cellStyle name="normální 10 4 2 2 4" xfId="159" xr:uid="{00000000-0005-0000-0000-000084020000}"/>
    <cellStyle name="normální 10 4 2 3" xfId="160" xr:uid="{00000000-0005-0000-0000-000085020000}"/>
    <cellStyle name="normální 10 4 2 3 2" xfId="161" xr:uid="{00000000-0005-0000-0000-000086020000}"/>
    <cellStyle name="normální 10 4 2 3 2 2" xfId="162" xr:uid="{00000000-0005-0000-0000-000087020000}"/>
    <cellStyle name="normální 10 4 2 3 3" xfId="163" xr:uid="{00000000-0005-0000-0000-000088020000}"/>
    <cellStyle name="normální 10 4 2 4" xfId="164" xr:uid="{00000000-0005-0000-0000-000089020000}"/>
    <cellStyle name="normální 10 4 2 4 2" xfId="165" xr:uid="{00000000-0005-0000-0000-00008A020000}"/>
    <cellStyle name="normální 10 4 2 5" xfId="166" xr:uid="{00000000-0005-0000-0000-00008B020000}"/>
    <cellStyle name="normální 10 4 3" xfId="167" xr:uid="{00000000-0005-0000-0000-00008C020000}"/>
    <cellStyle name="normální 10 4 3 2" xfId="168" xr:uid="{00000000-0005-0000-0000-00008D020000}"/>
    <cellStyle name="normální 10 4 3 2 2" xfId="169" xr:uid="{00000000-0005-0000-0000-00008E020000}"/>
    <cellStyle name="normální 10 4 3 2 2 2" xfId="170" xr:uid="{00000000-0005-0000-0000-00008F020000}"/>
    <cellStyle name="normální 10 4 3 2 3" xfId="171" xr:uid="{00000000-0005-0000-0000-000090020000}"/>
    <cellStyle name="normální 10 4 3 3" xfId="172" xr:uid="{00000000-0005-0000-0000-000091020000}"/>
    <cellStyle name="normální 10 4 3 3 2" xfId="173" xr:uid="{00000000-0005-0000-0000-000092020000}"/>
    <cellStyle name="normální 10 4 3 4" xfId="174" xr:uid="{00000000-0005-0000-0000-000093020000}"/>
    <cellStyle name="normální 10 4 4" xfId="175" xr:uid="{00000000-0005-0000-0000-000094020000}"/>
    <cellStyle name="normální 10 4 4 2" xfId="176" xr:uid="{00000000-0005-0000-0000-000095020000}"/>
    <cellStyle name="normální 10 4 4 2 2" xfId="177" xr:uid="{00000000-0005-0000-0000-000096020000}"/>
    <cellStyle name="normální 10 4 4 3" xfId="178" xr:uid="{00000000-0005-0000-0000-000097020000}"/>
    <cellStyle name="normální 10 4 5" xfId="179" xr:uid="{00000000-0005-0000-0000-000098020000}"/>
    <cellStyle name="normální 10 4 5 2" xfId="180" xr:uid="{00000000-0005-0000-0000-000099020000}"/>
    <cellStyle name="normální 10 4 6" xfId="181" xr:uid="{00000000-0005-0000-0000-00009A020000}"/>
    <cellStyle name="Normální 10 5" xfId="182" xr:uid="{00000000-0005-0000-0000-00009B020000}"/>
    <cellStyle name="Normální 10 6" xfId="183" xr:uid="{00000000-0005-0000-0000-00009C020000}"/>
    <cellStyle name="Normální 10 7" xfId="184" xr:uid="{00000000-0005-0000-0000-00009D020000}"/>
    <cellStyle name="Normální 10 8" xfId="185" xr:uid="{00000000-0005-0000-0000-00009E020000}"/>
    <cellStyle name="Normální 10 9" xfId="186" xr:uid="{00000000-0005-0000-0000-00009F020000}"/>
    <cellStyle name="normální 100" xfId="11" xr:uid="{00000000-0005-0000-0000-0000A0020000}"/>
    <cellStyle name="normální 101" xfId="187" xr:uid="{00000000-0005-0000-0000-0000A1020000}"/>
    <cellStyle name="normální 102" xfId="188" xr:uid="{00000000-0005-0000-0000-0000A2020000}"/>
    <cellStyle name="normální 103" xfId="189" xr:uid="{00000000-0005-0000-0000-0000A3020000}"/>
    <cellStyle name="normální 104" xfId="190" xr:uid="{00000000-0005-0000-0000-0000A4020000}"/>
    <cellStyle name="normální 105" xfId="191" xr:uid="{00000000-0005-0000-0000-0000A5020000}"/>
    <cellStyle name="normální 106" xfId="192" xr:uid="{00000000-0005-0000-0000-0000A6020000}"/>
    <cellStyle name="Normální 11" xfId="193" xr:uid="{00000000-0005-0000-0000-0000A7020000}"/>
    <cellStyle name="normální 11 10" xfId="194" xr:uid="{00000000-0005-0000-0000-0000A8020000}"/>
    <cellStyle name="Normální 11 11" xfId="195" xr:uid="{00000000-0005-0000-0000-0000A9020000}"/>
    <cellStyle name="Normální 11 12" xfId="196" xr:uid="{00000000-0005-0000-0000-0000AA020000}"/>
    <cellStyle name="Normální 11 13" xfId="197" xr:uid="{00000000-0005-0000-0000-0000AB020000}"/>
    <cellStyle name="Normální 11 14" xfId="198" xr:uid="{00000000-0005-0000-0000-0000AC020000}"/>
    <cellStyle name="Normální 11 15" xfId="199" xr:uid="{00000000-0005-0000-0000-0000AD020000}"/>
    <cellStyle name="Normální 11 16" xfId="200" xr:uid="{00000000-0005-0000-0000-0000AE020000}"/>
    <cellStyle name="Normální 11 17" xfId="201" xr:uid="{00000000-0005-0000-0000-0000AF020000}"/>
    <cellStyle name="Normální 11 18" xfId="202" xr:uid="{00000000-0005-0000-0000-0000B0020000}"/>
    <cellStyle name="Normální 11 2" xfId="203" xr:uid="{00000000-0005-0000-0000-0000B1020000}"/>
    <cellStyle name="Normální 11 3" xfId="204" xr:uid="{00000000-0005-0000-0000-0000B2020000}"/>
    <cellStyle name="normální 11 4" xfId="205" xr:uid="{00000000-0005-0000-0000-0000B3020000}"/>
    <cellStyle name="normální 11 5" xfId="206" xr:uid="{00000000-0005-0000-0000-0000B4020000}"/>
    <cellStyle name="normální 11 6" xfId="207" xr:uid="{00000000-0005-0000-0000-0000B5020000}"/>
    <cellStyle name="normální 11 7" xfId="208" xr:uid="{00000000-0005-0000-0000-0000B6020000}"/>
    <cellStyle name="normální 11 8" xfId="209" xr:uid="{00000000-0005-0000-0000-0000B7020000}"/>
    <cellStyle name="normální 11 9" xfId="210" xr:uid="{00000000-0005-0000-0000-0000B8020000}"/>
    <cellStyle name="Normální 12" xfId="211" xr:uid="{00000000-0005-0000-0000-0000B9020000}"/>
    <cellStyle name="normální 13" xfId="212" xr:uid="{00000000-0005-0000-0000-0000BA020000}"/>
    <cellStyle name="normální 13 2" xfId="213" xr:uid="{00000000-0005-0000-0000-0000BB020000}"/>
    <cellStyle name="normální 14" xfId="214" xr:uid="{00000000-0005-0000-0000-0000BC020000}"/>
    <cellStyle name="normální 15" xfId="215" xr:uid="{00000000-0005-0000-0000-0000BD020000}"/>
    <cellStyle name="normální 15 2" xfId="216" xr:uid="{00000000-0005-0000-0000-0000BE020000}"/>
    <cellStyle name="normální 16" xfId="217" xr:uid="{00000000-0005-0000-0000-0000BF020000}"/>
    <cellStyle name="normální 17" xfId="218" xr:uid="{00000000-0005-0000-0000-0000C0020000}"/>
    <cellStyle name="normální 18" xfId="219" xr:uid="{00000000-0005-0000-0000-0000C1020000}"/>
    <cellStyle name="normální 19" xfId="220" xr:uid="{00000000-0005-0000-0000-0000C2020000}"/>
    <cellStyle name="normální 2" xfId="2" xr:uid="{00000000-0005-0000-0000-0000C3020000}"/>
    <cellStyle name="normální 2 10" xfId="221" xr:uid="{00000000-0005-0000-0000-0000C4020000}"/>
    <cellStyle name="normální 2 10 2" xfId="222" xr:uid="{00000000-0005-0000-0000-0000C5020000}"/>
    <cellStyle name="normální 2 10 3" xfId="223" xr:uid="{00000000-0005-0000-0000-0000C6020000}"/>
    <cellStyle name="normální 2 10 4" xfId="224" xr:uid="{00000000-0005-0000-0000-0000C7020000}"/>
    <cellStyle name="normální 2 11" xfId="225" xr:uid="{00000000-0005-0000-0000-0000C8020000}"/>
    <cellStyle name="normální 2 12" xfId="226" xr:uid="{00000000-0005-0000-0000-0000C9020000}"/>
    <cellStyle name="normální 2 13" xfId="227" xr:uid="{00000000-0005-0000-0000-0000CA020000}"/>
    <cellStyle name="normální 2 14" xfId="228" xr:uid="{00000000-0005-0000-0000-0000CB020000}"/>
    <cellStyle name="normální 2 15" xfId="229" xr:uid="{00000000-0005-0000-0000-0000CC020000}"/>
    <cellStyle name="Normální 2 16" xfId="230" xr:uid="{00000000-0005-0000-0000-0000CD020000}"/>
    <cellStyle name="Normální 2 17" xfId="231" xr:uid="{00000000-0005-0000-0000-0000CE020000}"/>
    <cellStyle name="Normální 2 18" xfId="232" xr:uid="{00000000-0005-0000-0000-0000CF020000}"/>
    <cellStyle name="Normální 2 19" xfId="233" xr:uid="{00000000-0005-0000-0000-0000D0020000}"/>
    <cellStyle name="Normální 2 2" xfId="3" xr:uid="{00000000-0005-0000-0000-0000D1020000}"/>
    <cellStyle name="Normální 2 2 10" xfId="234" xr:uid="{00000000-0005-0000-0000-0000D2020000}"/>
    <cellStyle name="normální 2 2 11" xfId="235" xr:uid="{00000000-0005-0000-0000-0000D3020000}"/>
    <cellStyle name="normální 2 2 12" xfId="236" xr:uid="{00000000-0005-0000-0000-0000D4020000}"/>
    <cellStyle name="normální 2 2 13" xfId="237" xr:uid="{00000000-0005-0000-0000-0000D5020000}"/>
    <cellStyle name="normální 2 2 14" xfId="238" xr:uid="{00000000-0005-0000-0000-0000D6020000}"/>
    <cellStyle name="normální 2 2 15" xfId="239" xr:uid="{00000000-0005-0000-0000-0000D7020000}"/>
    <cellStyle name="normální 2 2 16" xfId="240" xr:uid="{00000000-0005-0000-0000-0000D8020000}"/>
    <cellStyle name="Normální 2 2 17" xfId="241" xr:uid="{00000000-0005-0000-0000-0000D9020000}"/>
    <cellStyle name="Normální 2 2 18" xfId="242" xr:uid="{00000000-0005-0000-0000-0000DA020000}"/>
    <cellStyle name="Normální 2 2 19" xfId="243" xr:uid="{00000000-0005-0000-0000-0000DB020000}"/>
    <cellStyle name="normální 2 2 2" xfId="244" xr:uid="{00000000-0005-0000-0000-0000DC020000}"/>
    <cellStyle name="normální 2 2 2 10" xfId="245" xr:uid="{00000000-0005-0000-0000-0000DD020000}"/>
    <cellStyle name="normální 2 2 2 10 2" xfId="246" xr:uid="{00000000-0005-0000-0000-0000DE020000}"/>
    <cellStyle name="normální 2 2 2 11" xfId="247" xr:uid="{00000000-0005-0000-0000-0000DF020000}"/>
    <cellStyle name="normální 2 2 2 11 2" xfId="248" xr:uid="{00000000-0005-0000-0000-0000E0020000}"/>
    <cellStyle name="normální 2 2 2 12" xfId="249" xr:uid="{00000000-0005-0000-0000-0000E1020000}"/>
    <cellStyle name="normální 2 2 2 2" xfId="250" xr:uid="{00000000-0005-0000-0000-0000E2020000}"/>
    <cellStyle name="normální 2 2 2 2 10" xfId="251" xr:uid="{00000000-0005-0000-0000-0000E3020000}"/>
    <cellStyle name="normální 2 2 2 2 2" xfId="252" xr:uid="{00000000-0005-0000-0000-0000E4020000}"/>
    <cellStyle name="normální 2 2 2 2 2 2" xfId="253" xr:uid="{00000000-0005-0000-0000-0000E5020000}"/>
    <cellStyle name="normální 2 2 2 2 2 2 2" xfId="254" xr:uid="{00000000-0005-0000-0000-0000E6020000}"/>
    <cellStyle name="normální 2 2 2 2 2 2 2 2" xfId="255" xr:uid="{00000000-0005-0000-0000-0000E7020000}"/>
    <cellStyle name="normální 2 2 2 2 2 2 2 2 2" xfId="256" xr:uid="{00000000-0005-0000-0000-0000E8020000}"/>
    <cellStyle name="normální 2 2 2 2 2 2 2 2 2 2" xfId="257" xr:uid="{00000000-0005-0000-0000-0000E9020000}"/>
    <cellStyle name="normální 2 2 2 2 2 2 2 2 2 2 2" xfId="258" xr:uid="{00000000-0005-0000-0000-0000EA020000}"/>
    <cellStyle name="normální 2 2 2 2 2 2 2 2 2 3" xfId="259" xr:uid="{00000000-0005-0000-0000-0000EB020000}"/>
    <cellStyle name="normální 2 2 2 2 2 2 2 2 3" xfId="260" xr:uid="{00000000-0005-0000-0000-0000EC020000}"/>
    <cellStyle name="normální 2 2 2 2 2 2 2 2 3 2" xfId="261" xr:uid="{00000000-0005-0000-0000-0000ED020000}"/>
    <cellStyle name="normální 2 2 2 2 2 2 2 2 4" xfId="262" xr:uid="{00000000-0005-0000-0000-0000EE020000}"/>
    <cellStyle name="normální 2 2 2 2 2 2 2 3" xfId="263" xr:uid="{00000000-0005-0000-0000-0000EF020000}"/>
    <cellStyle name="normální 2 2 2 2 2 2 2 3 2" xfId="264" xr:uid="{00000000-0005-0000-0000-0000F0020000}"/>
    <cellStyle name="normální 2 2 2 2 2 2 2 3 2 2" xfId="265" xr:uid="{00000000-0005-0000-0000-0000F1020000}"/>
    <cellStyle name="normální 2 2 2 2 2 2 2 3 3" xfId="266" xr:uid="{00000000-0005-0000-0000-0000F2020000}"/>
    <cellStyle name="normální 2 2 2 2 2 2 2 4" xfId="267" xr:uid="{00000000-0005-0000-0000-0000F3020000}"/>
    <cellStyle name="normální 2 2 2 2 2 2 2 4 2" xfId="268" xr:uid="{00000000-0005-0000-0000-0000F4020000}"/>
    <cellStyle name="normální 2 2 2 2 2 2 2 5" xfId="269" xr:uid="{00000000-0005-0000-0000-0000F5020000}"/>
    <cellStyle name="normální 2 2 2 2 2 2 3" xfId="270" xr:uid="{00000000-0005-0000-0000-0000F6020000}"/>
    <cellStyle name="normální 2 2 2 2 2 2 3 2" xfId="271" xr:uid="{00000000-0005-0000-0000-0000F7020000}"/>
    <cellStyle name="normální 2 2 2 2 2 2 3 2 2" xfId="272" xr:uid="{00000000-0005-0000-0000-0000F8020000}"/>
    <cellStyle name="normální 2 2 2 2 2 2 3 2 2 2" xfId="273" xr:uid="{00000000-0005-0000-0000-0000F9020000}"/>
    <cellStyle name="normální 2 2 2 2 2 2 3 2 2 2 2" xfId="274" xr:uid="{00000000-0005-0000-0000-0000FA020000}"/>
    <cellStyle name="normální 2 2 2 2 2 2 3 2 2 3" xfId="275" xr:uid="{00000000-0005-0000-0000-0000FB020000}"/>
    <cellStyle name="normální 2 2 2 2 2 2 3 2 3" xfId="276" xr:uid="{00000000-0005-0000-0000-0000FC020000}"/>
    <cellStyle name="normální 2 2 2 2 2 2 3 2 3 2" xfId="277" xr:uid="{00000000-0005-0000-0000-0000FD020000}"/>
    <cellStyle name="normální 2 2 2 2 2 2 3 2 4" xfId="278" xr:uid="{00000000-0005-0000-0000-0000FE020000}"/>
    <cellStyle name="normální 2 2 2 2 2 2 3 3" xfId="279" xr:uid="{00000000-0005-0000-0000-0000FF020000}"/>
    <cellStyle name="normální 2 2 2 2 2 2 3 3 2" xfId="280" xr:uid="{00000000-0005-0000-0000-000000030000}"/>
    <cellStyle name="normální 2 2 2 2 2 2 3 3 2 2" xfId="281" xr:uid="{00000000-0005-0000-0000-000001030000}"/>
    <cellStyle name="normální 2 2 2 2 2 2 3 3 3" xfId="282" xr:uid="{00000000-0005-0000-0000-000002030000}"/>
    <cellStyle name="normální 2 2 2 2 2 2 3 4" xfId="283" xr:uid="{00000000-0005-0000-0000-000003030000}"/>
    <cellStyle name="normální 2 2 2 2 2 2 3 4 2" xfId="284" xr:uid="{00000000-0005-0000-0000-000004030000}"/>
    <cellStyle name="normální 2 2 2 2 2 2 3 5" xfId="285" xr:uid="{00000000-0005-0000-0000-000005030000}"/>
    <cellStyle name="normální 2 2 2 2 2 2 4" xfId="286" xr:uid="{00000000-0005-0000-0000-000006030000}"/>
    <cellStyle name="normální 2 2 2 2 2 2 4 2" xfId="287" xr:uid="{00000000-0005-0000-0000-000007030000}"/>
    <cellStyle name="normální 2 2 2 2 2 2 4 2 2" xfId="288" xr:uid="{00000000-0005-0000-0000-000008030000}"/>
    <cellStyle name="normální 2 2 2 2 2 2 4 2 2 2" xfId="289" xr:uid="{00000000-0005-0000-0000-000009030000}"/>
    <cellStyle name="normální 2 2 2 2 2 2 4 2 3" xfId="290" xr:uid="{00000000-0005-0000-0000-00000A030000}"/>
    <cellStyle name="normální 2 2 2 2 2 2 4 3" xfId="291" xr:uid="{00000000-0005-0000-0000-00000B030000}"/>
    <cellStyle name="normální 2 2 2 2 2 2 4 3 2" xfId="292" xr:uid="{00000000-0005-0000-0000-00000C030000}"/>
    <cellStyle name="normální 2 2 2 2 2 2 4 4" xfId="293" xr:uid="{00000000-0005-0000-0000-00000D030000}"/>
    <cellStyle name="normální 2 2 2 2 2 2 5" xfId="294" xr:uid="{00000000-0005-0000-0000-00000E030000}"/>
    <cellStyle name="normální 2 2 2 2 2 2 5 2" xfId="295" xr:uid="{00000000-0005-0000-0000-00000F030000}"/>
    <cellStyle name="normální 2 2 2 2 2 2 5 2 2" xfId="296" xr:uid="{00000000-0005-0000-0000-000010030000}"/>
    <cellStyle name="normální 2 2 2 2 2 2 5 3" xfId="297" xr:uid="{00000000-0005-0000-0000-000011030000}"/>
    <cellStyle name="normální 2 2 2 2 2 2 6" xfId="298" xr:uid="{00000000-0005-0000-0000-000012030000}"/>
    <cellStyle name="normální 2 2 2 2 2 2 6 2" xfId="299" xr:uid="{00000000-0005-0000-0000-000013030000}"/>
    <cellStyle name="normální 2 2 2 2 2 2 7" xfId="300" xr:uid="{00000000-0005-0000-0000-000014030000}"/>
    <cellStyle name="normální 2 2 2 2 2 3" xfId="301" xr:uid="{00000000-0005-0000-0000-000015030000}"/>
    <cellStyle name="normální 2 2 2 2 2 3 2" xfId="302" xr:uid="{00000000-0005-0000-0000-000016030000}"/>
    <cellStyle name="normální 2 2 2 2 2 3 2 2" xfId="303" xr:uid="{00000000-0005-0000-0000-000017030000}"/>
    <cellStyle name="normální 2 2 2 2 2 3 2 2 2" xfId="304" xr:uid="{00000000-0005-0000-0000-000018030000}"/>
    <cellStyle name="normální 2 2 2 2 2 3 2 2 2 2" xfId="305" xr:uid="{00000000-0005-0000-0000-000019030000}"/>
    <cellStyle name="normální 2 2 2 2 2 3 2 2 3" xfId="306" xr:uid="{00000000-0005-0000-0000-00001A030000}"/>
    <cellStyle name="normální 2 2 2 2 2 3 2 3" xfId="307" xr:uid="{00000000-0005-0000-0000-00001B030000}"/>
    <cellStyle name="normální 2 2 2 2 2 3 2 3 2" xfId="308" xr:uid="{00000000-0005-0000-0000-00001C030000}"/>
    <cellStyle name="normální 2 2 2 2 2 3 2 4" xfId="309" xr:uid="{00000000-0005-0000-0000-00001D030000}"/>
    <cellStyle name="normální 2 2 2 2 2 3 3" xfId="310" xr:uid="{00000000-0005-0000-0000-00001E030000}"/>
    <cellStyle name="normální 2 2 2 2 2 3 3 2" xfId="311" xr:uid="{00000000-0005-0000-0000-00001F030000}"/>
    <cellStyle name="normální 2 2 2 2 2 3 3 2 2" xfId="312" xr:uid="{00000000-0005-0000-0000-000020030000}"/>
    <cellStyle name="normální 2 2 2 2 2 3 3 3" xfId="313" xr:uid="{00000000-0005-0000-0000-000021030000}"/>
    <cellStyle name="normální 2 2 2 2 2 3 4" xfId="314" xr:uid="{00000000-0005-0000-0000-000022030000}"/>
    <cellStyle name="normální 2 2 2 2 2 3 4 2" xfId="315" xr:uid="{00000000-0005-0000-0000-000023030000}"/>
    <cellStyle name="normální 2 2 2 2 2 3 5" xfId="316" xr:uid="{00000000-0005-0000-0000-000024030000}"/>
    <cellStyle name="normální 2 2 2 2 2 4" xfId="317" xr:uid="{00000000-0005-0000-0000-000025030000}"/>
    <cellStyle name="normální 2 2 2 2 2 4 2" xfId="318" xr:uid="{00000000-0005-0000-0000-000026030000}"/>
    <cellStyle name="normální 2 2 2 2 2 4 2 2" xfId="319" xr:uid="{00000000-0005-0000-0000-000027030000}"/>
    <cellStyle name="normální 2 2 2 2 2 4 2 2 2" xfId="320" xr:uid="{00000000-0005-0000-0000-000028030000}"/>
    <cellStyle name="normální 2 2 2 2 2 4 2 2 2 2" xfId="321" xr:uid="{00000000-0005-0000-0000-000029030000}"/>
    <cellStyle name="normální 2 2 2 2 2 4 2 2 3" xfId="322" xr:uid="{00000000-0005-0000-0000-00002A030000}"/>
    <cellStyle name="normální 2 2 2 2 2 4 2 3" xfId="323" xr:uid="{00000000-0005-0000-0000-00002B030000}"/>
    <cellStyle name="normální 2 2 2 2 2 4 2 3 2" xfId="324" xr:uid="{00000000-0005-0000-0000-00002C030000}"/>
    <cellStyle name="normální 2 2 2 2 2 4 2 4" xfId="325" xr:uid="{00000000-0005-0000-0000-00002D030000}"/>
    <cellStyle name="normální 2 2 2 2 2 4 3" xfId="326" xr:uid="{00000000-0005-0000-0000-00002E030000}"/>
    <cellStyle name="normální 2 2 2 2 2 4 3 2" xfId="327" xr:uid="{00000000-0005-0000-0000-00002F030000}"/>
    <cellStyle name="normální 2 2 2 2 2 4 3 2 2" xfId="328" xr:uid="{00000000-0005-0000-0000-000030030000}"/>
    <cellStyle name="normální 2 2 2 2 2 4 3 3" xfId="329" xr:uid="{00000000-0005-0000-0000-000031030000}"/>
    <cellStyle name="normální 2 2 2 2 2 4 4" xfId="330" xr:uid="{00000000-0005-0000-0000-000032030000}"/>
    <cellStyle name="normální 2 2 2 2 2 4 4 2" xfId="331" xr:uid="{00000000-0005-0000-0000-000033030000}"/>
    <cellStyle name="normální 2 2 2 2 2 4 5" xfId="332" xr:uid="{00000000-0005-0000-0000-000034030000}"/>
    <cellStyle name="normální 2 2 2 2 2 5" xfId="333" xr:uid="{00000000-0005-0000-0000-000035030000}"/>
    <cellStyle name="normální 2 2 2 2 2 5 2" xfId="334" xr:uid="{00000000-0005-0000-0000-000036030000}"/>
    <cellStyle name="normální 2 2 2 2 2 5 2 2" xfId="335" xr:uid="{00000000-0005-0000-0000-000037030000}"/>
    <cellStyle name="normální 2 2 2 2 2 5 2 2 2" xfId="336" xr:uid="{00000000-0005-0000-0000-000038030000}"/>
    <cellStyle name="normální 2 2 2 2 2 5 2 3" xfId="337" xr:uid="{00000000-0005-0000-0000-000039030000}"/>
    <cellStyle name="normální 2 2 2 2 2 5 3" xfId="338" xr:uid="{00000000-0005-0000-0000-00003A030000}"/>
    <cellStyle name="normální 2 2 2 2 2 5 3 2" xfId="339" xr:uid="{00000000-0005-0000-0000-00003B030000}"/>
    <cellStyle name="normální 2 2 2 2 2 5 4" xfId="340" xr:uid="{00000000-0005-0000-0000-00003C030000}"/>
    <cellStyle name="normální 2 2 2 2 2 6" xfId="341" xr:uid="{00000000-0005-0000-0000-00003D030000}"/>
    <cellStyle name="normální 2 2 2 2 2 6 2" xfId="342" xr:uid="{00000000-0005-0000-0000-00003E030000}"/>
    <cellStyle name="normální 2 2 2 2 2 6 2 2" xfId="343" xr:uid="{00000000-0005-0000-0000-00003F030000}"/>
    <cellStyle name="normální 2 2 2 2 2 6 3" xfId="344" xr:uid="{00000000-0005-0000-0000-000040030000}"/>
    <cellStyle name="normální 2 2 2 2 2 7" xfId="345" xr:uid="{00000000-0005-0000-0000-000041030000}"/>
    <cellStyle name="normální 2 2 2 2 2 7 2" xfId="346" xr:uid="{00000000-0005-0000-0000-000042030000}"/>
    <cellStyle name="normální 2 2 2 2 2 8" xfId="347" xr:uid="{00000000-0005-0000-0000-000043030000}"/>
    <cellStyle name="normální 2 2 2 2 2 8 2" xfId="348" xr:uid="{00000000-0005-0000-0000-000044030000}"/>
    <cellStyle name="normální 2 2 2 2 2 9" xfId="349" xr:uid="{00000000-0005-0000-0000-000045030000}"/>
    <cellStyle name="normální 2 2 2 2 3" xfId="350" xr:uid="{00000000-0005-0000-0000-000046030000}"/>
    <cellStyle name="normální 2 2 2 2 3 2" xfId="351" xr:uid="{00000000-0005-0000-0000-000047030000}"/>
    <cellStyle name="normální 2 2 2 2 3 2 2" xfId="352" xr:uid="{00000000-0005-0000-0000-000048030000}"/>
    <cellStyle name="normální 2 2 2 2 3 2 2 2" xfId="353" xr:uid="{00000000-0005-0000-0000-000049030000}"/>
    <cellStyle name="normální 2 2 2 2 3 2 2 2 2" xfId="354" xr:uid="{00000000-0005-0000-0000-00004A030000}"/>
    <cellStyle name="normální 2 2 2 2 3 2 2 2 2 2" xfId="355" xr:uid="{00000000-0005-0000-0000-00004B030000}"/>
    <cellStyle name="normální 2 2 2 2 3 2 2 2 3" xfId="356" xr:uid="{00000000-0005-0000-0000-00004C030000}"/>
    <cellStyle name="normální 2 2 2 2 3 2 2 3" xfId="357" xr:uid="{00000000-0005-0000-0000-00004D030000}"/>
    <cellStyle name="normální 2 2 2 2 3 2 2 3 2" xfId="358" xr:uid="{00000000-0005-0000-0000-00004E030000}"/>
    <cellStyle name="normální 2 2 2 2 3 2 2 4" xfId="359" xr:uid="{00000000-0005-0000-0000-00004F030000}"/>
    <cellStyle name="normální 2 2 2 2 3 2 3" xfId="360" xr:uid="{00000000-0005-0000-0000-000050030000}"/>
    <cellStyle name="normální 2 2 2 2 3 2 3 2" xfId="361" xr:uid="{00000000-0005-0000-0000-000051030000}"/>
    <cellStyle name="normální 2 2 2 2 3 2 3 2 2" xfId="362" xr:uid="{00000000-0005-0000-0000-000052030000}"/>
    <cellStyle name="normální 2 2 2 2 3 2 3 3" xfId="363" xr:uid="{00000000-0005-0000-0000-000053030000}"/>
    <cellStyle name="normální 2 2 2 2 3 2 4" xfId="364" xr:uid="{00000000-0005-0000-0000-000054030000}"/>
    <cellStyle name="normální 2 2 2 2 3 2 4 2" xfId="365" xr:uid="{00000000-0005-0000-0000-000055030000}"/>
    <cellStyle name="normální 2 2 2 2 3 2 5" xfId="366" xr:uid="{00000000-0005-0000-0000-000056030000}"/>
    <cellStyle name="normální 2 2 2 2 3 3" xfId="367" xr:uid="{00000000-0005-0000-0000-000057030000}"/>
    <cellStyle name="normální 2 2 2 2 3 3 2" xfId="368" xr:uid="{00000000-0005-0000-0000-000058030000}"/>
    <cellStyle name="normální 2 2 2 2 3 3 2 2" xfId="369" xr:uid="{00000000-0005-0000-0000-000059030000}"/>
    <cellStyle name="normální 2 2 2 2 3 3 2 2 2" xfId="370" xr:uid="{00000000-0005-0000-0000-00005A030000}"/>
    <cellStyle name="normální 2 2 2 2 3 3 2 2 2 2" xfId="371" xr:uid="{00000000-0005-0000-0000-00005B030000}"/>
    <cellStyle name="normální 2 2 2 2 3 3 2 2 3" xfId="372" xr:uid="{00000000-0005-0000-0000-00005C030000}"/>
    <cellStyle name="normální 2 2 2 2 3 3 2 3" xfId="373" xr:uid="{00000000-0005-0000-0000-00005D030000}"/>
    <cellStyle name="normální 2 2 2 2 3 3 2 3 2" xfId="374" xr:uid="{00000000-0005-0000-0000-00005E030000}"/>
    <cellStyle name="normální 2 2 2 2 3 3 2 4" xfId="375" xr:uid="{00000000-0005-0000-0000-00005F030000}"/>
    <cellStyle name="normální 2 2 2 2 3 3 3" xfId="376" xr:uid="{00000000-0005-0000-0000-000060030000}"/>
    <cellStyle name="normální 2 2 2 2 3 3 3 2" xfId="377" xr:uid="{00000000-0005-0000-0000-000061030000}"/>
    <cellStyle name="normální 2 2 2 2 3 3 3 2 2" xfId="378" xr:uid="{00000000-0005-0000-0000-000062030000}"/>
    <cellStyle name="normální 2 2 2 2 3 3 3 3" xfId="379" xr:uid="{00000000-0005-0000-0000-000063030000}"/>
    <cellStyle name="normální 2 2 2 2 3 3 4" xfId="380" xr:uid="{00000000-0005-0000-0000-000064030000}"/>
    <cellStyle name="normální 2 2 2 2 3 3 4 2" xfId="381" xr:uid="{00000000-0005-0000-0000-000065030000}"/>
    <cellStyle name="normální 2 2 2 2 3 3 5" xfId="382" xr:uid="{00000000-0005-0000-0000-000066030000}"/>
    <cellStyle name="normální 2 2 2 2 3 4" xfId="383" xr:uid="{00000000-0005-0000-0000-000067030000}"/>
    <cellStyle name="normální 2 2 2 2 3 4 2" xfId="384" xr:uid="{00000000-0005-0000-0000-000068030000}"/>
    <cellStyle name="normální 2 2 2 2 3 4 2 2" xfId="385" xr:uid="{00000000-0005-0000-0000-000069030000}"/>
    <cellStyle name="normální 2 2 2 2 3 4 2 2 2" xfId="386" xr:uid="{00000000-0005-0000-0000-00006A030000}"/>
    <cellStyle name="normální 2 2 2 2 3 4 2 3" xfId="387" xr:uid="{00000000-0005-0000-0000-00006B030000}"/>
    <cellStyle name="normální 2 2 2 2 3 4 3" xfId="388" xr:uid="{00000000-0005-0000-0000-00006C030000}"/>
    <cellStyle name="normální 2 2 2 2 3 4 3 2" xfId="389" xr:uid="{00000000-0005-0000-0000-00006D030000}"/>
    <cellStyle name="normální 2 2 2 2 3 4 4" xfId="390" xr:uid="{00000000-0005-0000-0000-00006E030000}"/>
    <cellStyle name="normální 2 2 2 2 3 5" xfId="391" xr:uid="{00000000-0005-0000-0000-00006F030000}"/>
    <cellStyle name="normální 2 2 2 2 3 5 2" xfId="392" xr:uid="{00000000-0005-0000-0000-000070030000}"/>
    <cellStyle name="normální 2 2 2 2 3 5 2 2" xfId="393" xr:uid="{00000000-0005-0000-0000-000071030000}"/>
    <cellStyle name="normální 2 2 2 2 3 5 3" xfId="394" xr:uid="{00000000-0005-0000-0000-000072030000}"/>
    <cellStyle name="normální 2 2 2 2 3 6" xfId="395" xr:uid="{00000000-0005-0000-0000-000073030000}"/>
    <cellStyle name="normální 2 2 2 2 3 6 2" xfId="396" xr:uid="{00000000-0005-0000-0000-000074030000}"/>
    <cellStyle name="normální 2 2 2 2 3 7" xfId="397" xr:uid="{00000000-0005-0000-0000-000075030000}"/>
    <cellStyle name="normální 2 2 2 2 4" xfId="398" xr:uid="{00000000-0005-0000-0000-000076030000}"/>
    <cellStyle name="normální 2 2 2 2 4 2" xfId="399" xr:uid="{00000000-0005-0000-0000-000077030000}"/>
    <cellStyle name="normální 2 2 2 2 4 2 2" xfId="400" xr:uid="{00000000-0005-0000-0000-000078030000}"/>
    <cellStyle name="normální 2 2 2 2 4 2 2 2" xfId="401" xr:uid="{00000000-0005-0000-0000-000079030000}"/>
    <cellStyle name="normální 2 2 2 2 4 2 2 2 2" xfId="402" xr:uid="{00000000-0005-0000-0000-00007A030000}"/>
    <cellStyle name="normální 2 2 2 2 4 2 2 3" xfId="403" xr:uid="{00000000-0005-0000-0000-00007B030000}"/>
    <cellStyle name="normální 2 2 2 2 4 2 3" xfId="404" xr:uid="{00000000-0005-0000-0000-00007C030000}"/>
    <cellStyle name="normální 2 2 2 2 4 2 3 2" xfId="405" xr:uid="{00000000-0005-0000-0000-00007D030000}"/>
    <cellStyle name="normální 2 2 2 2 4 2 4" xfId="406" xr:uid="{00000000-0005-0000-0000-00007E030000}"/>
    <cellStyle name="normální 2 2 2 2 4 3" xfId="407" xr:uid="{00000000-0005-0000-0000-00007F030000}"/>
    <cellStyle name="normální 2 2 2 2 4 3 2" xfId="408" xr:uid="{00000000-0005-0000-0000-000080030000}"/>
    <cellStyle name="normální 2 2 2 2 4 3 2 2" xfId="409" xr:uid="{00000000-0005-0000-0000-000081030000}"/>
    <cellStyle name="normální 2 2 2 2 4 3 3" xfId="410" xr:uid="{00000000-0005-0000-0000-000082030000}"/>
    <cellStyle name="normální 2 2 2 2 4 4" xfId="411" xr:uid="{00000000-0005-0000-0000-000083030000}"/>
    <cellStyle name="normální 2 2 2 2 4 4 2" xfId="412" xr:uid="{00000000-0005-0000-0000-000084030000}"/>
    <cellStyle name="normální 2 2 2 2 4 5" xfId="413" xr:uid="{00000000-0005-0000-0000-000085030000}"/>
    <cellStyle name="normální 2 2 2 2 5" xfId="414" xr:uid="{00000000-0005-0000-0000-000086030000}"/>
    <cellStyle name="normální 2 2 2 2 5 2" xfId="415" xr:uid="{00000000-0005-0000-0000-000087030000}"/>
    <cellStyle name="normální 2 2 2 2 5 2 2" xfId="416" xr:uid="{00000000-0005-0000-0000-000088030000}"/>
    <cellStyle name="normální 2 2 2 2 5 2 2 2" xfId="417" xr:uid="{00000000-0005-0000-0000-000089030000}"/>
    <cellStyle name="normální 2 2 2 2 5 2 2 2 2" xfId="418" xr:uid="{00000000-0005-0000-0000-00008A030000}"/>
    <cellStyle name="normální 2 2 2 2 5 2 2 3" xfId="419" xr:uid="{00000000-0005-0000-0000-00008B030000}"/>
    <cellStyle name="normální 2 2 2 2 5 2 3" xfId="420" xr:uid="{00000000-0005-0000-0000-00008C030000}"/>
    <cellStyle name="normální 2 2 2 2 5 2 3 2" xfId="421" xr:uid="{00000000-0005-0000-0000-00008D030000}"/>
    <cellStyle name="normální 2 2 2 2 5 2 4" xfId="422" xr:uid="{00000000-0005-0000-0000-00008E030000}"/>
    <cellStyle name="normální 2 2 2 2 5 3" xfId="423" xr:uid="{00000000-0005-0000-0000-00008F030000}"/>
    <cellStyle name="normální 2 2 2 2 5 3 2" xfId="424" xr:uid="{00000000-0005-0000-0000-000090030000}"/>
    <cellStyle name="normální 2 2 2 2 5 3 2 2" xfId="425" xr:uid="{00000000-0005-0000-0000-000091030000}"/>
    <cellStyle name="normální 2 2 2 2 5 3 3" xfId="426" xr:uid="{00000000-0005-0000-0000-000092030000}"/>
    <cellStyle name="normální 2 2 2 2 5 4" xfId="427" xr:uid="{00000000-0005-0000-0000-000093030000}"/>
    <cellStyle name="normální 2 2 2 2 5 4 2" xfId="428" xr:uid="{00000000-0005-0000-0000-000094030000}"/>
    <cellStyle name="normální 2 2 2 2 5 5" xfId="429" xr:uid="{00000000-0005-0000-0000-000095030000}"/>
    <cellStyle name="normální 2 2 2 2 6" xfId="430" xr:uid="{00000000-0005-0000-0000-000096030000}"/>
    <cellStyle name="normální 2 2 2 2 6 2" xfId="431" xr:uid="{00000000-0005-0000-0000-000097030000}"/>
    <cellStyle name="normální 2 2 2 2 6 2 2" xfId="432" xr:uid="{00000000-0005-0000-0000-000098030000}"/>
    <cellStyle name="normální 2 2 2 2 6 2 2 2" xfId="433" xr:uid="{00000000-0005-0000-0000-000099030000}"/>
    <cellStyle name="normální 2 2 2 2 6 2 3" xfId="434" xr:uid="{00000000-0005-0000-0000-00009A030000}"/>
    <cellStyle name="normální 2 2 2 2 6 3" xfId="435" xr:uid="{00000000-0005-0000-0000-00009B030000}"/>
    <cellStyle name="normální 2 2 2 2 6 3 2" xfId="436" xr:uid="{00000000-0005-0000-0000-00009C030000}"/>
    <cellStyle name="normální 2 2 2 2 6 4" xfId="437" xr:uid="{00000000-0005-0000-0000-00009D030000}"/>
    <cellStyle name="normální 2 2 2 2 7" xfId="438" xr:uid="{00000000-0005-0000-0000-00009E030000}"/>
    <cellStyle name="normální 2 2 2 2 7 2" xfId="439" xr:uid="{00000000-0005-0000-0000-00009F030000}"/>
    <cellStyle name="normální 2 2 2 2 7 2 2" xfId="440" xr:uid="{00000000-0005-0000-0000-0000A0030000}"/>
    <cellStyle name="normální 2 2 2 2 7 3" xfId="441" xr:uid="{00000000-0005-0000-0000-0000A1030000}"/>
    <cellStyle name="normální 2 2 2 2 8" xfId="442" xr:uid="{00000000-0005-0000-0000-0000A2030000}"/>
    <cellStyle name="normální 2 2 2 2 8 2" xfId="443" xr:uid="{00000000-0005-0000-0000-0000A3030000}"/>
    <cellStyle name="normální 2 2 2 2 9" xfId="444" xr:uid="{00000000-0005-0000-0000-0000A4030000}"/>
    <cellStyle name="normální 2 2 2 2 9 2" xfId="445" xr:uid="{00000000-0005-0000-0000-0000A5030000}"/>
    <cellStyle name="normální 2 2 2 3" xfId="446" xr:uid="{00000000-0005-0000-0000-0000A6030000}"/>
    <cellStyle name="normální 2 2 2 3 10" xfId="447" xr:uid="{00000000-0005-0000-0000-0000A7030000}"/>
    <cellStyle name="normální 2 2 2 3 2" xfId="448" xr:uid="{00000000-0005-0000-0000-0000A8030000}"/>
    <cellStyle name="normální 2 2 2 3 2 2" xfId="449" xr:uid="{00000000-0005-0000-0000-0000A9030000}"/>
    <cellStyle name="normální 2 2 2 3 2 2 2" xfId="450" xr:uid="{00000000-0005-0000-0000-0000AA030000}"/>
    <cellStyle name="normální 2 2 2 3 2 2 2 2" xfId="451" xr:uid="{00000000-0005-0000-0000-0000AB030000}"/>
    <cellStyle name="normální 2 2 2 3 2 2 2 2 2" xfId="452" xr:uid="{00000000-0005-0000-0000-0000AC030000}"/>
    <cellStyle name="normální 2 2 2 3 2 2 2 2 2 2" xfId="453" xr:uid="{00000000-0005-0000-0000-0000AD030000}"/>
    <cellStyle name="normální 2 2 2 3 2 2 2 2 2 2 2" xfId="454" xr:uid="{00000000-0005-0000-0000-0000AE030000}"/>
    <cellStyle name="normální 2 2 2 3 2 2 2 2 2 3" xfId="455" xr:uid="{00000000-0005-0000-0000-0000AF030000}"/>
    <cellStyle name="normální 2 2 2 3 2 2 2 2 3" xfId="456" xr:uid="{00000000-0005-0000-0000-0000B0030000}"/>
    <cellStyle name="normální 2 2 2 3 2 2 2 2 3 2" xfId="457" xr:uid="{00000000-0005-0000-0000-0000B1030000}"/>
    <cellStyle name="normální 2 2 2 3 2 2 2 2 4" xfId="458" xr:uid="{00000000-0005-0000-0000-0000B2030000}"/>
    <cellStyle name="normální 2 2 2 3 2 2 2 3" xfId="459" xr:uid="{00000000-0005-0000-0000-0000B3030000}"/>
    <cellStyle name="normální 2 2 2 3 2 2 2 3 2" xfId="460" xr:uid="{00000000-0005-0000-0000-0000B4030000}"/>
    <cellStyle name="normální 2 2 2 3 2 2 2 3 2 2" xfId="461" xr:uid="{00000000-0005-0000-0000-0000B5030000}"/>
    <cellStyle name="normální 2 2 2 3 2 2 2 3 3" xfId="462" xr:uid="{00000000-0005-0000-0000-0000B6030000}"/>
    <cellStyle name="normální 2 2 2 3 2 2 2 4" xfId="463" xr:uid="{00000000-0005-0000-0000-0000B7030000}"/>
    <cellStyle name="normální 2 2 2 3 2 2 2 4 2" xfId="464" xr:uid="{00000000-0005-0000-0000-0000B8030000}"/>
    <cellStyle name="normální 2 2 2 3 2 2 2 5" xfId="465" xr:uid="{00000000-0005-0000-0000-0000B9030000}"/>
    <cellStyle name="normální 2 2 2 3 2 2 3" xfId="466" xr:uid="{00000000-0005-0000-0000-0000BA030000}"/>
    <cellStyle name="normální 2 2 2 3 2 2 3 2" xfId="467" xr:uid="{00000000-0005-0000-0000-0000BB030000}"/>
    <cellStyle name="normální 2 2 2 3 2 2 3 2 2" xfId="468" xr:uid="{00000000-0005-0000-0000-0000BC030000}"/>
    <cellStyle name="normální 2 2 2 3 2 2 3 2 2 2" xfId="469" xr:uid="{00000000-0005-0000-0000-0000BD030000}"/>
    <cellStyle name="normální 2 2 2 3 2 2 3 2 2 2 2" xfId="470" xr:uid="{00000000-0005-0000-0000-0000BE030000}"/>
    <cellStyle name="normální 2 2 2 3 2 2 3 2 2 3" xfId="471" xr:uid="{00000000-0005-0000-0000-0000BF030000}"/>
    <cellStyle name="normální 2 2 2 3 2 2 3 2 3" xfId="472" xr:uid="{00000000-0005-0000-0000-0000C0030000}"/>
    <cellStyle name="normální 2 2 2 3 2 2 3 2 3 2" xfId="473" xr:uid="{00000000-0005-0000-0000-0000C1030000}"/>
    <cellStyle name="normální 2 2 2 3 2 2 3 2 4" xfId="474" xr:uid="{00000000-0005-0000-0000-0000C2030000}"/>
    <cellStyle name="normální 2 2 2 3 2 2 3 3" xfId="475" xr:uid="{00000000-0005-0000-0000-0000C3030000}"/>
    <cellStyle name="normální 2 2 2 3 2 2 3 3 2" xfId="476" xr:uid="{00000000-0005-0000-0000-0000C4030000}"/>
    <cellStyle name="normální 2 2 2 3 2 2 3 3 2 2" xfId="477" xr:uid="{00000000-0005-0000-0000-0000C5030000}"/>
    <cellStyle name="normální 2 2 2 3 2 2 3 3 3" xfId="478" xr:uid="{00000000-0005-0000-0000-0000C6030000}"/>
    <cellStyle name="normální 2 2 2 3 2 2 3 4" xfId="479" xr:uid="{00000000-0005-0000-0000-0000C7030000}"/>
    <cellStyle name="normální 2 2 2 3 2 2 3 4 2" xfId="480" xr:uid="{00000000-0005-0000-0000-0000C8030000}"/>
    <cellStyle name="normální 2 2 2 3 2 2 3 5" xfId="481" xr:uid="{00000000-0005-0000-0000-0000C9030000}"/>
    <cellStyle name="normální 2 2 2 3 2 2 4" xfId="482" xr:uid="{00000000-0005-0000-0000-0000CA030000}"/>
    <cellStyle name="normální 2 2 2 3 2 2 4 2" xfId="483" xr:uid="{00000000-0005-0000-0000-0000CB030000}"/>
    <cellStyle name="normální 2 2 2 3 2 2 4 2 2" xfId="484" xr:uid="{00000000-0005-0000-0000-0000CC030000}"/>
    <cellStyle name="normální 2 2 2 3 2 2 4 2 2 2" xfId="485" xr:uid="{00000000-0005-0000-0000-0000CD030000}"/>
    <cellStyle name="normální 2 2 2 3 2 2 4 2 3" xfId="486" xr:uid="{00000000-0005-0000-0000-0000CE030000}"/>
    <cellStyle name="normální 2 2 2 3 2 2 4 3" xfId="487" xr:uid="{00000000-0005-0000-0000-0000CF030000}"/>
    <cellStyle name="normální 2 2 2 3 2 2 4 3 2" xfId="488" xr:uid="{00000000-0005-0000-0000-0000D0030000}"/>
    <cellStyle name="normální 2 2 2 3 2 2 4 4" xfId="489" xr:uid="{00000000-0005-0000-0000-0000D1030000}"/>
    <cellStyle name="normální 2 2 2 3 2 2 5" xfId="490" xr:uid="{00000000-0005-0000-0000-0000D2030000}"/>
    <cellStyle name="normální 2 2 2 3 2 2 5 2" xfId="491" xr:uid="{00000000-0005-0000-0000-0000D3030000}"/>
    <cellStyle name="normální 2 2 2 3 2 2 5 2 2" xfId="492" xr:uid="{00000000-0005-0000-0000-0000D4030000}"/>
    <cellStyle name="normální 2 2 2 3 2 2 5 3" xfId="493" xr:uid="{00000000-0005-0000-0000-0000D5030000}"/>
    <cellStyle name="normální 2 2 2 3 2 2 6" xfId="494" xr:uid="{00000000-0005-0000-0000-0000D6030000}"/>
    <cellStyle name="normální 2 2 2 3 2 2 6 2" xfId="495" xr:uid="{00000000-0005-0000-0000-0000D7030000}"/>
    <cellStyle name="normální 2 2 2 3 2 2 7" xfId="496" xr:uid="{00000000-0005-0000-0000-0000D8030000}"/>
    <cellStyle name="normální 2 2 2 3 2 3" xfId="497" xr:uid="{00000000-0005-0000-0000-0000D9030000}"/>
    <cellStyle name="normální 2 2 2 3 2 3 2" xfId="498" xr:uid="{00000000-0005-0000-0000-0000DA030000}"/>
    <cellStyle name="normální 2 2 2 3 2 3 2 2" xfId="499" xr:uid="{00000000-0005-0000-0000-0000DB030000}"/>
    <cellStyle name="normální 2 2 2 3 2 3 2 2 2" xfId="500" xr:uid="{00000000-0005-0000-0000-0000DC030000}"/>
    <cellStyle name="normální 2 2 2 3 2 3 2 2 2 2" xfId="501" xr:uid="{00000000-0005-0000-0000-0000DD030000}"/>
    <cellStyle name="normální 2 2 2 3 2 3 2 2 3" xfId="502" xr:uid="{00000000-0005-0000-0000-0000DE030000}"/>
    <cellStyle name="normální 2 2 2 3 2 3 2 3" xfId="503" xr:uid="{00000000-0005-0000-0000-0000DF030000}"/>
    <cellStyle name="normální 2 2 2 3 2 3 2 3 2" xfId="504" xr:uid="{00000000-0005-0000-0000-0000E0030000}"/>
    <cellStyle name="normální 2 2 2 3 2 3 2 4" xfId="505" xr:uid="{00000000-0005-0000-0000-0000E1030000}"/>
    <cellStyle name="normální 2 2 2 3 2 3 3" xfId="506" xr:uid="{00000000-0005-0000-0000-0000E2030000}"/>
    <cellStyle name="normální 2 2 2 3 2 3 3 2" xfId="507" xr:uid="{00000000-0005-0000-0000-0000E3030000}"/>
    <cellStyle name="normální 2 2 2 3 2 3 3 2 2" xfId="508" xr:uid="{00000000-0005-0000-0000-0000E4030000}"/>
    <cellStyle name="normální 2 2 2 3 2 3 3 3" xfId="509" xr:uid="{00000000-0005-0000-0000-0000E5030000}"/>
    <cellStyle name="normální 2 2 2 3 2 3 4" xfId="510" xr:uid="{00000000-0005-0000-0000-0000E6030000}"/>
    <cellStyle name="normální 2 2 2 3 2 3 4 2" xfId="511" xr:uid="{00000000-0005-0000-0000-0000E7030000}"/>
    <cellStyle name="normální 2 2 2 3 2 3 5" xfId="512" xr:uid="{00000000-0005-0000-0000-0000E8030000}"/>
    <cellStyle name="normální 2 2 2 3 2 4" xfId="513" xr:uid="{00000000-0005-0000-0000-0000E9030000}"/>
    <cellStyle name="normální 2 2 2 3 2 4 2" xfId="514" xr:uid="{00000000-0005-0000-0000-0000EA030000}"/>
    <cellStyle name="normální 2 2 2 3 2 4 2 2" xfId="515" xr:uid="{00000000-0005-0000-0000-0000EB030000}"/>
    <cellStyle name="normální 2 2 2 3 2 4 2 2 2" xfId="516" xr:uid="{00000000-0005-0000-0000-0000EC030000}"/>
    <cellStyle name="normální 2 2 2 3 2 4 2 2 2 2" xfId="517" xr:uid="{00000000-0005-0000-0000-0000ED030000}"/>
    <cellStyle name="normální 2 2 2 3 2 4 2 2 3" xfId="518" xr:uid="{00000000-0005-0000-0000-0000EE030000}"/>
    <cellStyle name="normální 2 2 2 3 2 4 2 3" xfId="519" xr:uid="{00000000-0005-0000-0000-0000EF030000}"/>
    <cellStyle name="normální 2 2 2 3 2 4 2 3 2" xfId="520" xr:uid="{00000000-0005-0000-0000-0000F0030000}"/>
    <cellStyle name="normální 2 2 2 3 2 4 2 4" xfId="521" xr:uid="{00000000-0005-0000-0000-0000F1030000}"/>
    <cellStyle name="normální 2 2 2 3 2 4 3" xfId="522" xr:uid="{00000000-0005-0000-0000-0000F2030000}"/>
    <cellStyle name="normální 2 2 2 3 2 4 3 2" xfId="523" xr:uid="{00000000-0005-0000-0000-0000F3030000}"/>
    <cellStyle name="normální 2 2 2 3 2 4 3 2 2" xfId="524" xr:uid="{00000000-0005-0000-0000-0000F4030000}"/>
    <cellStyle name="normální 2 2 2 3 2 4 3 3" xfId="525" xr:uid="{00000000-0005-0000-0000-0000F5030000}"/>
    <cellStyle name="normální 2 2 2 3 2 4 4" xfId="526" xr:uid="{00000000-0005-0000-0000-0000F6030000}"/>
    <cellStyle name="normální 2 2 2 3 2 4 4 2" xfId="527" xr:uid="{00000000-0005-0000-0000-0000F7030000}"/>
    <cellStyle name="normální 2 2 2 3 2 4 5" xfId="528" xr:uid="{00000000-0005-0000-0000-0000F8030000}"/>
    <cellStyle name="normální 2 2 2 3 2 5" xfId="529" xr:uid="{00000000-0005-0000-0000-0000F9030000}"/>
    <cellStyle name="normální 2 2 2 3 2 5 2" xfId="530" xr:uid="{00000000-0005-0000-0000-0000FA030000}"/>
    <cellStyle name="normální 2 2 2 3 2 5 2 2" xfId="531" xr:uid="{00000000-0005-0000-0000-0000FB030000}"/>
    <cellStyle name="normální 2 2 2 3 2 5 2 2 2" xfId="532" xr:uid="{00000000-0005-0000-0000-0000FC030000}"/>
    <cellStyle name="normální 2 2 2 3 2 5 2 3" xfId="533" xr:uid="{00000000-0005-0000-0000-0000FD030000}"/>
    <cellStyle name="normální 2 2 2 3 2 5 3" xfId="534" xr:uid="{00000000-0005-0000-0000-0000FE030000}"/>
    <cellStyle name="normální 2 2 2 3 2 5 3 2" xfId="535" xr:uid="{00000000-0005-0000-0000-0000FF030000}"/>
    <cellStyle name="normální 2 2 2 3 2 5 4" xfId="536" xr:uid="{00000000-0005-0000-0000-000000040000}"/>
    <cellStyle name="normální 2 2 2 3 2 6" xfId="537" xr:uid="{00000000-0005-0000-0000-000001040000}"/>
    <cellStyle name="normální 2 2 2 3 2 6 2" xfId="538" xr:uid="{00000000-0005-0000-0000-000002040000}"/>
    <cellStyle name="normální 2 2 2 3 2 6 2 2" xfId="539" xr:uid="{00000000-0005-0000-0000-000003040000}"/>
    <cellStyle name="normální 2 2 2 3 2 6 3" xfId="540" xr:uid="{00000000-0005-0000-0000-000004040000}"/>
    <cellStyle name="normální 2 2 2 3 2 7" xfId="541" xr:uid="{00000000-0005-0000-0000-000005040000}"/>
    <cellStyle name="normální 2 2 2 3 2 7 2" xfId="542" xr:uid="{00000000-0005-0000-0000-000006040000}"/>
    <cellStyle name="normální 2 2 2 3 2 8" xfId="543" xr:uid="{00000000-0005-0000-0000-000007040000}"/>
    <cellStyle name="normální 2 2 2 3 2 8 2" xfId="544" xr:uid="{00000000-0005-0000-0000-000008040000}"/>
    <cellStyle name="normální 2 2 2 3 2 9" xfId="545" xr:uid="{00000000-0005-0000-0000-000009040000}"/>
    <cellStyle name="normální 2 2 2 3 3" xfId="546" xr:uid="{00000000-0005-0000-0000-00000A040000}"/>
    <cellStyle name="normální 2 2 2 3 3 2" xfId="547" xr:uid="{00000000-0005-0000-0000-00000B040000}"/>
    <cellStyle name="normální 2 2 2 3 3 2 2" xfId="548" xr:uid="{00000000-0005-0000-0000-00000C040000}"/>
    <cellStyle name="normální 2 2 2 3 3 2 2 2" xfId="549" xr:uid="{00000000-0005-0000-0000-00000D040000}"/>
    <cellStyle name="normální 2 2 2 3 3 2 2 2 2" xfId="550" xr:uid="{00000000-0005-0000-0000-00000E040000}"/>
    <cellStyle name="normální 2 2 2 3 3 2 2 2 2 2" xfId="551" xr:uid="{00000000-0005-0000-0000-00000F040000}"/>
    <cellStyle name="normální 2 2 2 3 3 2 2 2 3" xfId="552" xr:uid="{00000000-0005-0000-0000-000010040000}"/>
    <cellStyle name="normální 2 2 2 3 3 2 2 3" xfId="553" xr:uid="{00000000-0005-0000-0000-000011040000}"/>
    <cellStyle name="normální 2 2 2 3 3 2 2 3 2" xfId="554" xr:uid="{00000000-0005-0000-0000-000012040000}"/>
    <cellStyle name="normální 2 2 2 3 3 2 2 4" xfId="555" xr:uid="{00000000-0005-0000-0000-000013040000}"/>
    <cellStyle name="normální 2 2 2 3 3 2 3" xfId="556" xr:uid="{00000000-0005-0000-0000-000014040000}"/>
    <cellStyle name="normální 2 2 2 3 3 2 3 2" xfId="557" xr:uid="{00000000-0005-0000-0000-000015040000}"/>
    <cellStyle name="normální 2 2 2 3 3 2 3 2 2" xfId="558" xr:uid="{00000000-0005-0000-0000-000016040000}"/>
    <cellStyle name="normální 2 2 2 3 3 2 3 3" xfId="559" xr:uid="{00000000-0005-0000-0000-000017040000}"/>
    <cellStyle name="normální 2 2 2 3 3 2 4" xfId="560" xr:uid="{00000000-0005-0000-0000-000018040000}"/>
    <cellStyle name="normální 2 2 2 3 3 2 4 2" xfId="561" xr:uid="{00000000-0005-0000-0000-000019040000}"/>
    <cellStyle name="normální 2 2 2 3 3 2 5" xfId="562" xr:uid="{00000000-0005-0000-0000-00001A040000}"/>
    <cellStyle name="normální 2 2 2 3 3 3" xfId="563" xr:uid="{00000000-0005-0000-0000-00001B040000}"/>
    <cellStyle name="normální 2 2 2 3 3 3 2" xfId="564" xr:uid="{00000000-0005-0000-0000-00001C040000}"/>
    <cellStyle name="normální 2 2 2 3 3 3 2 2" xfId="565" xr:uid="{00000000-0005-0000-0000-00001D040000}"/>
    <cellStyle name="normální 2 2 2 3 3 3 2 2 2" xfId="566" xr:uid="{00000000-0005-0000-0000-00001E040000}"/>
    <cellStyle name="normální 2 2 2 3 3 3 2 2 2 2" xfId="567" xr:uid="{00000000-0005-0000-0000-00001F040000}"/>
    <cellStyle name="normální 2 2 2 3 3 3 2 2 3" xfId="568" xr:uid="{00000000-0005-0000-0000-000020040000}"/>
    <cellStyle name="normální 2 2 2 3 3 3 2 3" xfId="569" xr:uid="{00000000-0005-0000-0000-000021040000}"/>
    <cellStyle name="normální 2 2 2 3 3 3 2 3 2" xfId="570" xr:uid="{00000000-0005-0000-0000-000022040000}"/>
    <cellStyle name="normální 2 2 2 3 3 3 2 4" xfId="571" xr:uid="{00000000-0005-0000-0000-000023040000}"/>
    <cellStyle name="normální 2 2 2 3 3 3 3" xfId="572" xr:uid="{00000000-0005-0000-0000-000024040000}"/>
    <cellStyle name="normální 2 2 2 3 3 3 3 2" xfId="573" xr:uid="{00000000-0005-0000-0000-000025040000}"/>
    <cellStyle name="normální 2 2 2 3 3 3 3 2 2" xfId="574" xr:uid="{00000000-0005-0000-0000-000026040000}"/>
    <cellStyle name="normální 2 2 2 3 3 3 3 3" xfId="575" xr:uid="{00000000-0005-0000-0000-000027040000}"/>
    <cellStyle name="normální 2 2 2 3 3 3 4" xfId="576" xr:uid="{00000000-0005-0000-0000-000028040000}"/>
    <cellStyle name="normální 2 2 2 3 3 3 4 2" xfId="577" xr:uid="{00000000-0005-0000-0000-000029040000}"/>
    <cellStyle name="normální 2 2 2 3 3 3 5" xfId="578" xr:uid="{00000000-0005-0000-0000-00002A040000}"/>
    <cellStyle name="normální 2 2 2 3 3 4" xfId="579" xr:uid="{00000000-0005-0000-0000-00002B040000}"/>
    <cellStyle name="normální 2 2 2 3 3 4 2" xfId="580" xr:uid="{00000000-0005-0000-0000-00002C040000}"/>
    <cellStyle name="normální 2 2 2 3 3 4 2 2" xfId="581" xr:uid="{00000000-0005-0000-0000-00002D040000}"/>
    <cellStyle name="normální 2 2 2 3 3 4 2 2 2" xfId="582" xr:uid="{00000000-0005-0000-0000-00002E040000}"/>
    <cellStyle name="normální 2 2 2 3 3 4 2 3" xfId="583" xr:uid="{00000000-0005-0000-0000-00002F040000}"/>
    <cellStyle name="normální 2 2 2 3 3 4 3" xfId="584" xr:uid="{00000000-0005-0000-0000-000030040000}"/>
    <cellStyle name="normální 2 2 2 3 3 4 3 2" xfId="585" xr:uid="{00000000-0005-0000-0000-000031040000}"/>
    <cellStyle name="normální 2 2 2 3 3 4 4" xfId="586" xr:uid="{00000000-0005-0000-0000-000032040000}"/>
    <cellStyle name="normální 2 2 2 3 3 5" xfId="587" xr:uid="{00000000-0005-0000-0000-000033040000}"/>
    <cellStyle name="normální 2 2 2 3 3 5 2" xfId="588" xr:uid="{00000000-0005-0000-0000-000034040000}"/>
    <cellStyle name="normální 2 2 2 3 3 5 2 2" xfId="589" xr:uid="{00000000-0005-0000-0000-000035040000}"/>
    <cellStyle name="normální 2 2 2 3 3 5 3" xfId="590" xr:uid="{00000000-0005-0000-0000-000036040000}"/>
    <cellStyle name="normální 2 2 2 3 3 6" xfId="591" xr:uid="{00000000-0005-0000-0000-000037040000}"/>
    <cellStyle name="normální 2 2 2 3 3 6 2" xfId="592" xr:uid="{00000000-0005-0000-0000-000038040000}"/>
    <cellStyle name="normální 2 2 2 3 3 7" xfId="593" xr:uid="{00000000-0005-0000-0000-000039040000}"/>
    <cellStyle name="normální 2 2 2 3 4" xfId="594" xr:uid="{00000000-0005-0000-0000-00003A040000}"/>
    <cellStyle name="normální 2 2 2 3 4 2" xfId="595" xr:uid="{00000000-0005-0000-0000-00003B040000}"/>
    <cellStyle name="normální 2 2 2 3 4 2 2" xfId="596" xr:uid="{00000000-0005-0000-0000-00003C040000}"/>
    <cellStyle name="normální 2 2 2 3 4 2 2 2" xfId="597" xr:uid="{00000000-0005-0000-0000-00003D040000}"/>
    <cellStyle name="normální 2 2 2 3 4 2 2 2 2" xfId="598" xr:uid="{00000000-0005-0000-0000-00003E040000}"/>
    <cellStyle name="normální 2 2 2 3 4 2 2 3" xfId="599" xr:uid="{00000000-0005-0000-0000-00003F040000}"/>
    <cellStyle name="normální 2 2 2 3 4 2 3" xfId="600" xr:uid="{00000000-0005-0000-0000-000040040000}"/>
    <cellStyle name="normální 2 2 2 3 4 2 3 2" xfId="601" xr:uid="{00000000-0005-0000-0000-000041040000}"/>
    <cellStyle name="normální 2 2 2 3 4 2 4" xfId="602" xr:uid="{00000000-0005-0000-0000-000042040000}"/>
    <cellStyle name="normální 2 2 2 3 4 3" xfId="603" xr:uid="{00000000-0005-0000-0000-000043040000}"/>
    <cellStyle name="normální 2 2 2 3 4 3 2" xfId="604" xr:uid="{00000000-0005-0000-0000-000044040000}"/>
    <cellStyle name="normální 2 2 2 3 4 3 2 2" xfId="605" xr:uid="{00000000-0005-0000-0000-000045040000}"/>
    <cellStyle name="normální 2 2 2 3 4 3 3" xfId="606" xr:uid="{00000000-0005-0000-0000-000046040000}"/>
    <cellStyle name="normální 2 2 2 3 4 4" xfId="607" xr:uid="{00000000-0005-0000-0000-000047040000}"/>
    <cellStyle name="normální 2 2 2 3 4 4 2" xfId="608" xr:uid="{00000000-0005-0000-0000-000048040000}"/>
    <cellStyle name="normální 2 2 2 3 4 5" xfId="609" xr:uid="{00000000-0005-0000-0000-000049040000}"/>
    <cellStyle name="normální 2 2 2 3 5" xfId="610" xr:uid="{00000000-0005-0000-0000-00004A040000}"/>
    <cellStyle name="normální 2 2 2 3 5 2" xfId="611" xr:uid="{00000000-0005-0000-0000-00004B040000}"/>
    <cellStyle name="normální 2 2 2 3 5 2 2" xfId="612" xr:uid="{00000000-0005-0000-0000-00004C040000}"/>
    <cellStyle name="normální 2 2 2 3 5 2 2 2" xfId="613" xr:uid="{00000000-0005-0000-0000-00004D040000}"/>
    <cellStyle name="normální 2 2 2 3 5 2 2 2 2" xfId="614" xr:uid="{00000000-0005-0000-0000-00004E040000}"/>
    <cellStyle name="normální 2 2 2 3 5 2 2 3" xfId="615" xr:uid="{00000000-0005-0000-0000-00004F040000}"/>
    <cellStyle name="normální 2 2 2 3 5 2 3" xfId="616" xr:uid="{00000000-0005-0000-0000-000050040000}"/>
    <cellStyle name="normální 2 2 2 3 5 2 3 2" xfId="617" xr:uid="{00000000-0005-0000-0000-000051040000}"/>
    <cellStyle name="normální 2 2 2 3 5 2 4" xfId="618" xr:uid="{00000000-0005-0000-0000-000052040000}"/>
    <cellStyle name="normální 2 2 2 3 5 3" xfId="619" xr:uid="{00000000-0005-0000-0000-000053040000}"/>
    <cellStyle name="normální 2 2 2 3 5 3 2" xfId="620" xr:uid="{00000000-0005-0000-0000-000054040000}"/>
    <cellStyle name="normální 2 2 2 3 5 3 2 2" xfId="621" xr:uid="{00000000-0005-0000-0000-000055040000}"/>
    <cellStyle name="normální 2 2 2 3 5 3 3" xfId="622" xr:uid="{00000000-0005-0000-0000-000056040000}"/>
    <cellStyle name="normální 2 2 2 3 5 4" xfId="623" xr:uid="{00000000-0005-0000-0000-000057040000}"/>
    <cellStyle name="normální 2 2 2 3 5 4 2" xfId="624" xr:uid="{00000000-0005-0000-0000-000058040000}"/>
    <cellStyle name="normální 2 2 2 3 5 5" xfId="625" xr:uid="{00000000-0005-0000-0000-000059040000}"/>
    <cellStyle name="normální 2 2 2 3 6" xfId="626" xr:uid="{00000000-0005-0000-0000-00005A040000}"/>
    <cellStyle name="normální 2 2 2 3 6 2" xfId="627" xr:uid="{00000000-0005-0000-0000-00005B040000}"/>
    <cellStyle name="normální 2 2 2 3 6 2 2" xfId="628" xr:uid="{00000000-0005-0000-0000-00005C040000}"/>
    <cellStyle name="normální 2 2 2 3 6 2 2 2" xfId="629" xr:uid="{00000000-0005-0000-0000-00005D040000}"/>
    <cellStyle name="normální 2 2 2 3 6 2 3" xfId="630" xr:uid="{00000000-0005-0000-0000-00005E040000}"/>
    <cellStyle name="normální 2 2 2 3 6 3" xfId="631" xr:uid="{00000000-0005-0000-0000-00005F040000}"/>
    <cellStyle name="normální 2 2 2 3 6 3 2" xfId="632" xr:uid="{00000000-0005-0000-0000-000060040000}"/>
    <cellStyle name="normální 2 2 2 3 6 4" xfId="633" xr:uid="{00000000-0005-0000-0000-000061040000}"/>
    <cellStyle name="normální 2 2 2 3 7" xfId="634" xr:uid="{00000000-0005-0000-0000-000062040000}"/>
    <cellStyle name="normální 2 2 2 3 7 2" xfId="635" xr:uid="{00000000-0005-0000-0000-000063040000}"/>
    <cellStyle name="normální 2 2 2 3 7 2 2" xfId="636" xr:uid="{00000000-0005-0000-0000-000064040000}"/>
    <cellStyle name="normální 2 2 2 3 7 3" xfId="637" xr:uid="{00000000-0005-0000-0000-000065040000}"/>
    <cellStyle name="normální 2 2 2 3 8" xfId="638" xr:uid="{00000000-0005-0000-0000-000066040000}"/>
    <cellStyle name="normální 2 2 2 3 8 2" xfId="639" xr:uid="{00000000-0005-0000-0000-000067040000}"/>
    <cellStyle name="normální 2 2 2 3 9" xfId="640" xr:uid="{00000000-0005-0000-0000-000068040000}"/>
    <cellStyle name="normální 2 2 2 3 9 2" xfId="641" xr:uid="{00000000-0005-0000-0000-000069040000}"/>
    <cellStyle name="normální 2 2 2 4" xfId="642" xr:uid="{00000000-0005-0000-0000-00006A040000}"/>
    <cellStyle name="normální 2 2 2 4 2" xfId="643" xr:uid="{00000000-0005-0000-0000-00006B040000}"/>
    <cellStyle name="normální 2 2 2 4 2 2" xfId="644" xr:uid="{00000000-0005-0000-0000-00006C040000}"/>
    <cellStyle name="normální 2 2 2 4 2 2 2" xfId="645" xr:uid="{00000000-0005-0000-0000-00006D040000}"/>
    <cellStyle name="normální 2 2 2 4 2 2 2 2" xfId="646" xr:uid="{00000000-0005-0000-0000-00006E040000}"/>
    <cellStyle name="normální 2 2 2 4 2 2 2 2 2" xfId="647" xr:uid="{00000000-0005-0000-0000-00006F040000}"/>
    <cellStyle name="normální 2 2 2 4 2 2 2 2 2 2" xfId="648" xr:uid="{00000000-0005-0000-0000-000070040000}"/>
    <cellStyle name="normální 2 2 2 4 2 2 2 2 3" xfId="649" xr:uid="{00000000-0005-0000-0000-000071040000}"/>
    <cellStyle name="normální 2 2 2 4 2 2 2 3" xfId="650" xr:uid="{00000000-0005-0000-0000-000072040000}"/>
    <cellStyle name="normální 2 2 2 4 2 2 2 3 2" xfId="651" xr:uid="{00000000-0005-0000-0000-000073040000}"/>
    <cellStyle name="normální 2 2 2 4 2 2 2 4" xfId="652" xr:uid="{00000000-0005-0000-0000-000074040000}"/>
    <cellStyle name="normální 2 2 2 4 2 2 3" xfId="653" xr:uid="{00000000-0005-0000-0000-000075040000}"/>
    <cellStyle name="normální 2 2 2 4 2 2 3 2" xfId="654" xr:uid="{00000000-0005-0000-0000-000076040000}"/>
    <cellStyle name="normální 2 2 2 4 2 2 3 2 2" xfId="655" xr:uid="{00000000-0005-0000-0000-000077040000}"/>
    <cellStyle name="normální 2 2 2 4 2 2 3 3" xfId="656" xr:uid="{00000000-0005-0000-0000-000078040000}"/>
    <cellStyle name="normální 2 2 2 4 2 2 4" xfId="657" xr:uid="{00000000-0005-0000-0000-000079040000}"/>
    <cellStyle name="normální 2 2 2 4 2 2 4 2" xfId="658" xr:uid="{00000000-0005-0000-0000-00007A040000}"/>
    <cellStyle name="normální 2 2 2 4 2 2 5" xfId="659" xr:uid="{00000000-0005-0000-0000-00007B040000}"/>
    <cellStyle name="normální 2 2 2 4 2 3" xfId="660" xr:uid="{00000000-0005-0000-0000-00007C040000}"/>
    <cellStyle name="normální 2 2 2 4 2 3 2" xfId="661" xr:uid="{00000000-0005-0000-0000-00007D040000}"/>
    <cellStyle name="normální 2 2 2 4 2 3 2 2" xfId="662" xr:uid="{00000000-0005-0000-0000-00007E040000}"/>
    <cellStyle name="normální 2 2 2 4 2 3 2 2 2" xfId="663" xr:uid="{00000000-0005-0000-0000-00007F040000}"/>
    <cellStyle name="normální 2 2 2 4 2 3 2 2 2 2" xfId="664" xr:uid="{00000000-0005-0000-0000-000080040000}"/>
    <cellStyle name="normální 2 2 2 4 2 3 2 2 3" xfId="665" xr:uid="{00000000-0005-0000-0000-000081040000}"/>
    <cellStyle name="normální 2 2 2 4 2 3 2 3" xfId="666" xr:uid="{00000000-0005-0000-0000-000082040000}"/>
    <cellStyle name="normální 2 2 2 4 2 3 2 3 2" xfId="667" xr:uid="{00000000-0005-0000-0000-000083040000}"/>
    <cellStyle name="normální 2 2 2 4 2 3 2 4" xfId="668" xr:uid="{00000000-0005-0000-0000-000084040000}"/>
    <cellStyle name="normální 2 2 2 4 2 3 3" xfId="669" xr:uid="{00000000-0005-0000-0000-000085040000}"/>
    <cellStyle name="normální 2 2 2 4 2 3 3 2" xfId="670" xr:uid="{00000000-0005-0000-0000-000086040000}"/>
    <cellStyle name="normální 2 2 2 4 2 3 3 2 2" xfId="671" xr:uid="{00000000-0005-0000-0000-000087040000}"/>
    <cellStyle name="normální 2 2 2 4 2 3 3 3" xfId="672" xr:uid="{00000000-0005-0000-0000-000088040000}"/>
    <cellStyle name="normální 2 2 2 4 2 3 4" xfId="673" xr:uid="{00000000-0005-0000-0000-000089040000}"/>
    <cellStyle name="normální 2 2 2 4 2 3 4 2" xfId="674" xr:uid="{00000000-0005-0000-0000-00008A040000}"/>
    <cellStyle name="normální 2 2 2 4 2 3 5" xfId="675" xr:uid="{00000000-0005-0000-0000-00008B040000}"/>
    <cellStyle name="normální 2 2 2 4 2 4" xfId="676" xr:uid="{00000000-0005-0000-0000-00008C040000}"/>
    <cellStyle name="normální 2 2 2 4 2 4 2" xfId="677" xr:uid="{00000000-0005-0000-0000-00008D040000}"/>
    <cellStyle name="normální 2 2 2 4 2 4 2 2" xfId="678" xr:uid="{00000000-0005-0000-0000-00008E040000}"/>
    <cellStyle name="normální 2 2 2 4 2 4 2 2 2" xfId="679" xr:uid="{00000000-0005-0000-0000-00008F040000}"/>
    <cellStyle name="normální 2 2 2 4 2 4 2 3" xfId="680" xr:uid="{00000000-0005-0000-0000-000090040000}"/>
    <cellStyle name="normální 2 2 2 4 2 4 3" xfId="681" xr:uid="{00000000-0005-0000-0000-000091040000}"/>
    <cellStyle name="normální 2 2 2 4 2 4 3 2" xfId="682" xr:uid="{00000000-0005-0000-0000-000092040000}"/>
    <cellStyle name="normální 2 2 2 4 2 4 4" xfId="683" xr:uid="{00000000-0005-0000-0000-000093040000}"/>
    <cellStyle name="normální 2 2 2 4 2 5" xfId="684" xr:uid="{00000000-0005-0000-0000-000094040000}"/>
    <cellStyle name="normální 2 2 2 4 2 5 2" xfId="685" xr:uid="{00000000-0005-0000-0000-000095040000}"/>
    <cellStyle name="normální 2 2 2 4 2 5 2 2" xfId="686" xr:uid="{00000000-0005-0000-0000-000096040000}"/>
    <cellStyle name="normální 2 2 2 4 2 5 3" xfId="687" xr:uid="{00000000-0005-0000-0000-000097040000}"/>
    <cellStyle name="normální 2 2 2 4 2 6" xfId="688" xr:uid="{00000000-0005-0000-0000-000098040000}"/>
    <cellStyle name="normální 2 2 2 4 2 6 2" xfId="689" xr:uid="{00000000-0005-0000-0000-000099040000}"/>
    <cellStyle name="normální 2 2 2 4 2 7" xfId="690" xr:uid="{00000000-0005-0000-0000-00009A040000}"/>
    <cellStyle name="normální 2 2 2 4 3" xfId="691" xr:uid="{00000000-0005-0000-0000-00009B040000}"/>
    <cellStyle name="normální 2 2 2 4 3 2" xfId="692" xr:uid="{00000000-0005-0000-0000-00009C040000}"/>
    <cellStyle name="normální 2 2 2 4 3 2 2" xfId="693" xr:uid="{00000000-0005-0000-0000-00009D040000}"/>
    <cellStyle name="normální 2 2 2 4 3 2 2 2" xfId="694" xr:uid="{00000000-0005-0000-0000-00009E040000}"/>
    <cellStyle name="normální 2 2 2 4 3 2 2 2 2" xfId="695" xr:uid="{00000000-0005-0000-0000-00009F040000}"/>
    <cellStyle name="normální 2 2 2 4 3 2 2 3" xfId="696" xr:uid="{00000000-0005-0000-0000-0000A0040000}"/>
    <cellStyle name="normální 2 2 2 4 3 2 3" xfId="697" xr:uid="{00000000-0005-0000-0000-0000A1040000}"/>
    <cellStyle name="normální 2 2 2 4 3 2 3 2" xfId="698" xr:uid="{00000000-0005-0000-0000-0000A2040000}"/>
    <cellStyle name="normální 2 2 2 4 3 2 4" xfId="699" xr:uid="{00000000-0005-0000-0000-0000A3040000}"/>
    <cellStyle name="normální 2 2 2 4 3 3" xfId="700" xr:uid="{00000000-0005-0000-0000-0000A4040000}"/>
    <cellStyle name="normální 2 2 2 4 3 3 2" xfId="701" xr:uid="{00000000-0005-0000-0000-0000A5040000}"/>
    <cellStyle name="normální 2 2 2 4 3 3 2 2" xfId="702" xr:uid="{00000000-0005-0000-0000-0000A6040000}"/>
    <cellStyle name="normální 2 2 2 4 3 3 3" xfId="703" xr:uid="{00000000-0005-0000-0000-0000A7040000}"/>
    <cellStyle name="normální 2 2 2 4 3 4" xfId="704" xr:uid="{00000000-0005-0000-0000-0000A8040000}"/>
    <cellStyle name="normální 2 2 2 4 3 4 2" xfId="705" xr:uid="{00000000-0005-0000-0000-0000A9040000}"/>
    <cellStyle name="normální 2 2 2 4 3 5" xfId="706" xr:uid="{00000000-0005-0000-0000-0000AA040000}"/>
    <cellStyle name="normální 2 2 2 4 4" xfId="707" xr:uid="{00000000-0005-0000-0000-0000AB040000}"/>
    <cellStyle name="normální 2 2 2 4 4 2" xfId="708" xr:uid="{00000000-0005-0000-0000-0000AC040000}"/>
    <cellStyle name="normální 2 2 2 4 4 2 2" xfId="709" xr:uid="{00000000-0005-0000-0000-0000AD040000}"/>
    <cellStyle name="normální 2 2 2 4 4 2 2 2" xfId="710" xr:uid="{00000000-0005-0000-0000-0000AE040000}"/>
    <cellStyle name="normální 2 2 2 4 4 2 2 2 2" xfId="711" xr:uid="{00000000-0005-0000-0000-0000AF040000}"/>
    <cellStyle name="normální 2 2 2 4 4 2 2 3" xfId="712" xr:uid="{00000000-0005-0000-0000-0000B0040000}"/>
    <cellStyle name="normální 2 2 2 4 4 2 3" xfId="713" xr:uid="{00000000-0005-0000-0000-0000B1040000}"/>
    <cellStyle name="normální 2 2 2 4 4 2 3 2" xfId="714" xr:uid="{00000000-0005-0000-0000-0000B2040000}"/>
    <cellStyle name="normální 2 2 2 4 4 2 4" xfId="715" xr:uid="{00000000-0005-0000-0000-0000B3040000}"/>
    <cellStyle name="normální 2 2 2 4 4 3" xfId="716" xr:uid="{00000000-0005-0000-0000-0000B4040000}"/>
    <cellStyle name="normální 2 2 2 4 4 3 2" xfId="717" xr:uid="{00000000-0005-0000-0000-0000B5040000}"/>
    <cellStyle name="normální 2 2 2 4 4 3 2 2" xfId="718" xr:uid="{00000000-0005-0000-0000-0000B6040000}"/>
    <cellStyle name="normální 2 2 2 4 4 3 3" xfId="719" xr:uid="{00000000-0005-0000-0000-0000B7040000}"/>
    <cellStyle name="normální 2 2 2 4 4 4" xfId="720" xr:uid="{00000000-0005-0000-0000-0000B8040000}"/>
    <cellStyle name="normální 2 2 2 4 4 4 2" xfId="721" xr:uid="{00000000-0005-0000-0000-0000B9040000}"/>
    <cellStyle name="normální 2 2 2 4 4 5" xfId="722" xr:uid="{00000000-0005-0000-0000-0000BA040000}"/>
    <cellStyle name="normální 2 2 2 4 5" xfId="723" xr:uid="{00000000-0005-0000-0000-0000BB040000}"/>
    <cellStyle name="normální 2 2 2 4 5 2" xfId="724" xr:uid="{00000000-0005-0000-0000-0000BC040000}"/>
    <cellStyle name="normální 2 2 2 4 5 2 2" xfId="725" xr:uid="{00000000-0005-0000-0000-0000BD040000}"/>
    <cellStyle name="normální 2 2 2 4 5 2 2 2" xfId="726" xr:uid="{00000000-0005-0000-0000-0000BE040000}"/>
    <cellStyle name="normální 2 2 2 4 5 2 3" xfId="727" xr:uid="{00000000-0005-0000-0000-0000BF040000}"/>
    <cellStyle name="normální 2 2 2 4 5 3" xfId="728" xr:uid="{00000000-0005-0000-0000-0000C0040000}"/>
    <cellStyle name="normální 2 2 2 4 5 3 2" xfId="729" xr:uid="{00000000-0005-0000-0000-0000C1040000}"/>
    <cellStyle name="normální 2 2 2 4 5 4" xfId="730" xr:uid="{00000000-0005-0000-0000-0000C2040000}"/>
    <cellStyle name="normální 2 2 2 4 6" xfId="731" xr:uid="{00000000-0005-0000-0000-0000C3040000}"/>
    <cellStyle name="normální 2 2 2 4 6 2" xfId="732" xr:uid="{00000000-0005-0000-0000-0000C4040000}"/>
    <cellStyle name="normální 2 2 2 4 6 2 2" xfId="733" xr:uid="{00000000-0005-0000-0000-0000C5040000}"/>
    <cellStyle name="normální 2 2 2 4 6 3" xfId="734" xr:uid="{00000000-0005-0000-0000-0000C6040000}"/>
    <cellStyle name="normální 2 2 2 4 7" xfId="735" xr:uid="{00000000-0005-0000-0000-0000C7040000}"/>
    <cellStyle name="normální 2 2 2 4 7 2" xfId="736" xr:uid="{00000000-0005-0000-0000-0000C8040000}"/>
    <cellStyle name="normální 2 2 2 4 8" xfId="737" xr:uid="{00000000-0005-0000-0000-0000C9040000}"/>
    <cellStyle name="normální 2 2 2 4 8 2" xfId="738" xr:uid="{00000000-0005-0000-0000-0000CA040000}"/>
    <cellStyle name="normální 2 2 2 4 9" xfId="739" xr:uid="{00000000-0005-0000-0000-0000CB040000}"/>
    <cellStyle name="normální 2 2 2 5" xfId="740" xr:uid="{00000000-0005-0000-0000-0000CC040000}"/>
    <cellStyle name="normální 2 2 2 5 2" xfId="741" xr:uid="{00000000-0005-0000-0000-0000CD040000}"/>
    <cellStyle name="normální 2 2 2 5 2 2" xfId="742" xr:uid="{00000000-0005-0000-0000-0000CE040000}"/>
    <cellStyle name="normální 2 2 2 5 2 2 2" xfId="743" xr:uid="{00000000-0005-0000-0000-0000CF040000}"/>
    <cellStyle name="normální 2 2 2 5 2 2 2 2" xfId="744" xr:uid="{00000000-0005-0000-0000-0000D0040000}"/>
    <cellStyle name="normální 2 2 2 5 2 2 2 2 2" xfId="745" xr:uid="{00000000-0005-0000-0000-0000D1040000}"/>
    <cellStyle name="normální 2 2 2 5 2 2 2 3" xfId="746" xr:uid="{00000000-0005-0000-0000-0000D2040000}"/>
    <cellStyle name="normální 2 2 2 5 2 2 3" xfId="747" xr:uid="{00000000-0005-0000-0000-0000D3040000}"/>
    <cellStyle name="normální 2 2 2 5 2 2 3 2" xfId="748" xr:uid="{00000000-0005-0000-0000-0000D4040000}"/>
    <cellStyle name="normální 2 2 2 5 2 2 4" xfId="749" xr:uid="{00000000-0005-0000-0000-0000D5040000}"/>
    <cellStyle name="normální 2 2 2 5 2 3" xfId="750" xr:uid="{00000000-0005-0000-0000-0000D6040000}"/>
    <cellStyle name="normální 2 2 2 5 2 3 2" xfId="751" xr:uid="{00000000-0005-0000-0000-0000D7040000}"/>
    <cellStyle name="normální 2 2 2 5 2 3 2 2" xfId="752" xr:uid="{00000000-0005-0000-0000-0000D8040000}"/>
    <cellStyle name="normální 2 2 2 5 2 3 3" xfId="753" xr:uid="{00000000-0005-0000-0000-0000D9040000}"/>
    <cellStyle name="normální 2 2 2 5 2 4" xfId="754" xr:uid="{00000000-0005-0000-0000-0000DA040000}"/>
    <cellStyle name="normální 2 2 2 5 2 4 2" xfId="755" xr:uid="{00000000-0005-0000-0000-0000DB040000}"/>
    <cellStyle name="normální 2 2 2 5 2 5" xfId="756" xr:uid="{00000000-0005-0000-0000-0000DC040000}"/>
    <cellStyle name="normální 2 2 2 5 3" xfId="757" xr:uid="{00000000-0005-0000-0000-0000DD040000}"/>
    <cellStyle name="normální 2 2 2 5 3 2" xfId="758" xr:uid="{00000000-0005-0000-0000-0000DE040000}"/>
    <cellStyle name="normální 2 2 2 5 3 2 2" xfId="759" xr:uid="{00000000-0005-0000-0000-0000DF040000}"/>
    <cellStyle name="normální 2 2 2 5 3 2 2 2" xfId="760" xr:uid="{00000000-0005-0000-0000-0000E0040000}"/>
    <cellStyle name="normální 2 2 2 5 3 2 2 2 2" xfId="761" xr:uid="{00000000-0005-0000-0000-0000E1040000}"/>
    <cellStyle name="normální 2 2 2 5 3 2 2 3" xfId="762" xr:uid="{00000000-0005-0000-0000-0000E2040000}"/>
    <cellStyle name="normální 2 2 2 5 3 2 3" xfId="763" xr:uid="{00000000-0005-0000-0000-0000E3040000}"/>
    <cellStyle name="normální 2 2 2 5 3 2 3 2" xfId="764" xr:uid="{00000000-0005-0000-0000-0000E4040000}"/>
    <cellStyle name="normální 2 2 2 5 3 2 4" xfId="765" xr:uid="{00000000-0005-0000-0000-0000E5040000}"/>
    <cellStyle name="normální 2 2 2 5 3 3" xfId="766" xr:uid="{00000000-0005-0000-0000-0000E6040000}"/>
    <cellStyle name="normální 2 2 2 5 3 3 2" xfId="767" xr:uid="{00000000-0005-0000-0000-0000E7040000}"/>
    <cellStyle name="normální 2 2 2 5 3 3 2 2" xfId="768" xr:uid="{00000000-0005-0000-0000-0000E8040000}"/>
    <cellStyle name="normální 2 2 2 5 3 3 3" xfId="769" xr:uid="{00000000-0005-0000-0000-0000E9040000}"/>
    <cellStyle name="normální 2 2 2 5 3 4" xfId="770" xr:uid="{00000000-0005-0000-0000-0000EA040000}"/>
    <cellStyle name="normální 2 2 2 5 3 4 2" xfId="771" xr:uid="{00000000-0005-0000-0000-0000EB040000}"/>
    <cellStyle name="normální 2 2 2 5 3 5" xfId="772" xr:uid="{00000000-0005-0000-0000-0000EC040000}"/>
    <cellStyle name="normální 2 2 2 5 4" xfId="773" xr:uid="{00000000-0005-0000-0000-0000ED040000}"/>
    <cellStyle name="normální 2 2 2 5 4 2" xfId="774" xr:uid="{00000000-0005-0000-0000-0000EE040000}"/>
    <cellStyle name="normální 2 2 2 5 4 2 2" xfId="775" xr:uid="{00000000-0005-0000-0000-0000EF040000}"/>
    <cellStyle name="normální 2 2 2 5 4 2 2 2" xfId="776" xr:uid="{00000000-0005-0000-0000-0000F0040000}"/>
    <cellStyle name="normální 2 2 2 5 4 2 3" xfId="777" xr:uid="{00000000-0005-0000-0000-0000F1040000}"/>
    <cellStyle name="normální 2 2 2 5 4 3" xfId="778" xr:uid="{00000000-0005-0000-0000-0000F2040000}"/>
    <cellStyle name="normální 2 2 2 5 4 3 2" xfId="779" xr:uid="{00000000-0005-0000-0000-0000F3040000}"/>
    <cellStyle name="normální 2 2 2 5 4 4" xfId="780" xr:uid="{00000000-0005-0000-0000-0000F4040000}"/>
    <cellStyle name="normální 2 2 2 5 5" xfId="781" xr:uid="{00000000-0005-0000-0000-0000F5040000}"/>
    <cellStyle name="normální 2 2 2 5 5 2" xfId="782" xr:uid="{00000000-0005-0000-0000-0000F6040000}"/>
    <cellStyle name="normální 2 2 2 5 5 2 2" xfId="783" xr:uid="{00000000-0005-0000-0000-0000F7040000}"/>
    <cellStyle name="normální 2 2 2 5 5 3" xfId="784" xr:uid="{00000000-0005-0000-0000-0000F8040000}"/>
    <cellStyle name="normální 2 2 2 5 6" xfId="785" xr:uid="{00000000-0005-0000-0000-0000F9040000}"/>
    <cellStyle name="normální 2 2 2 5 6 2" xfId="786" xr:uid="{00000000-0005-0000-0000-0000FA040000}"/>
    <cellStyle name="normální 2 2 2 5 7" xfId="787" xr:uid="{00000000-0005-0000-0000-0000FB040000}"/>
    <cellStyle name="normální 2 2 2 6" xfId="788" xr:uid="{00000000-0005-0000-0000-0000FC040000}"/>
    <cellStyle name="normální 2 2 2 6 2" xfId="789" xr:uid="{00000000-0005-0000-0000-0000FD040000}"/>
    <cellStyle name="normální 2 2 2 6 2 2" xfId="790" xr:uid="{00000000-0005-0000-0000-0000FE040000}"/>
    <cellStyle name="normální 2 2 2 6 2 2 2" xfId="791" xr:uid="{00000000-0005-0000-0000-0000FF040000}"/>
    <cellStyle name="normální 2 2 2 6 2 2 2 2" xfId="792" xr:uid="{00000000-0005-0000-0000-000000050000}"/>
    <cellStyle name="normální 2 2 2 6 2 2 3" xfId="793" xr:uid="{00000000-0005-0000-0000-000001050000}"/>
    <cellStyle name="normální 2 2 2 6 2 3" xfId="794" xr:uid="{00000000-0005-0000-0000-000002050000}"/>
    <cellStyle name="normální 2 2 2 6 2 3 2" xfId="795" xr:uid="{00000000-0005-0000-0000-000003050000}"/>
    <cellStyle name="normální 2 2 2 6 2 4" xfId="796" xr:uid="{00000000-0005-0000-0000-000004050000}"/>
    <cellStyle name="normální 2 2 2 6 3" xfId="797" xr:uid="{00000000-0005-0000-0000-000005050000}"/>
    <cellStyle name="normální 2 2 2 6 3 2" xfId="798" xr:uid="{00000000-0005-0000-0000-000006050000}"/>
    <cellStyle name="normální 2 2 2 6 3 2 2" xfId="799" xr:uid="{00000000-0005-0000-0000-000007050000}"/>
    <cellStyle name="normální 2 2 2 6 3 3" xfId="800" xr:uid="{00000000-0005-0000-0000-000008050000}"/>
    <cellStyle name="normální 2 2 2 6 4" xfId="801" xr:uid="{00000000-0005-0000-0000-000009050000}"/>
    <cellStyle name="normální 2 2 2 6 4 2" xfId="802" xr:uid="{00000000-0005-0000-0000-00000A050000}"/>
    <cellStyle name="normální 2 2 2 6 5" xfId="803" xr:uid="{00000000-0005-0000-0000-00000B050000}"/>
    <cellStyle name="normální 2 2 2 7" xfId="804" xr:uid="{00000000-0005-0000-0000-00000C050000}"/>
    <cellStyle name="normální 2 2 2 7 2" xfId="805" xr:uid="{00000000-0005-0000-0000-00000D050000}"/>
    <cellStyle name="normální 2 2 2 7 2 2" xfId="806" xr:uid="{00000000-0005-0000-0000-00000E050000}"/>
    <cellStyle name="normální 2 2 2 7 2 2 2" xfId="807" xr:uid="{00000000-0005-0000-0000-00000F050000}"/>
    <cellStyle name="normální 2 2 2 7 2 2 2 2" xfId="808" xr:uid="{00000000-0005-0000-0000-000010050000}"/>
    <cellStyle name="normální 2 2 2 7 2 2 3" xfId="809" xr:uid="{00000000-0005-0000-0000-000011050000}"/>
    <cellStyle name="normální 2 2 2 7 2 3" xfId="810" xr:uid="{00000000-0005-0000-0000-000012050000}"/>
    <cellStyle name="normální 2 2 2 7 2 3 2" xfId="811" xr:uid="{00000000-0005-0000-0000-000013050000}"/>
    <cellStyle name="normální 2 2 2 7 2 4" xfId="812" xr:uid="{00000000-0005-0000-0000-000014050000}"/>
    <cellStyle name="normální 2 2 2 7 3" xfId="813" xr:uid="{00000000-0005-0000-0000-000015050000}"/>
    <cellStyle name="normální 2 2 2 7 3 2" xfId="814" xr:uid="{00000000-0005-0000-0000-000016050000}"/>
    <cellStyle name="normální 2 2 2 7 3 2 2" xfId="815" xr:uid="{00000000-0005-0000-0000-000017050000}"/>
    <cellStyle name="normální 2 2 2 7 3 3" xfId="816" xr:uid="{00000000-0005-0000-0000-000018050000}"/>
    <cellStyle name="normální 2 2 2 7 4" xfId="817" xr:uid="{00000000-0005-0000-0000-000019050000}"/>
    <cellStyle name="normální 2 2 2 7 4 2" xfId="818" xr:uid="{00000000-0005-0000-0000-00001A050000}"/>
    <cellStyle name="normální 2 2 2 7 5" xfId="819" xr:uid="{00000000-0005-0000-0000-00001B050000}"/>
    <cellStyle name="normální 2 2 2 8" xfId="820" xr:uid="{00000000-0005-0000-0000-00001C050000}"/>
    <cellStyle name="normální 2 2 2 8 2" xfId="821" xr:uid="{00000000-0005-0000-0000-00001D050000}"/>
    <cellStyle name="normální 2 2 2 8 2 2" xfId="822" xr:uid="{00000000-0005-0000-0000-00001E050000}"/>
    <cellStyle name="normální 2 2 2 8 2 2 2" xfId="823" xr:uid="{00000000-0005-0000-0000-00001F050000}"/>
    <cellStyle name="normální 2 2 2 8 2 3" xfId="824" xr:uid="{00000000-0005-0000-0000-000020050000}"/>
    <cellStyle name="normální 2 2 2 8 3" xfId="825" xr:uid="{00000000-0005-0000-0000-000021050000}"/>
    <cellStyle name="normální 2 2 2 8 3 2" xfId="826" xr:uid="{00000000-0005-0000-0000-000022050000}"/>
    <cellStyle name="normální 2 2 2 8 4" xfId="827" xr:uid="{00000000-0005-0000-0000-000023050000}"/>
    <cellStyle name="normální 2 2 2 9" xfId="828" xr:uid="{00000000-0005-0000-0000-000024050000}"/>
    <cellStyle name="normální 2 2 2 9 2" xfId="829" xr:uid="{00000000-0005-0000-0000-000025050000}"/>
    <cellStyle name="normální 2 2 2 9 2 2" xfId="830" xr:uid="{00000000-0005-0000-0000-000026050000}"/>
    <cellStyle name="normální 2 2 2 9 3" xfId="831" xr:uid="{00000000-0005-0000-0000-000027050000}"/>
    <cellStyle name="Normální 2 2 20" xfId="832" xr:uid="{00000000-0005-0000-0000-000028050000}"/>
    <cellStyle name="Normální 2 2 21" xfId="833" xr:uid="{00000000-0005-0000-0000-000029050000}"/>
    <cellStyle name="Normální 2 2 22" xfId="834" xr:uid="{00000000-0005-0000-0000-00002A050000}"/>
    <cellStyle name="Normální 2 2 23" xfId="835" xr:uid="{00000000-0005-0000-0000-00002B050000}"/>
    <cellStyle name="Normální 2 2 24" xfId="836" xr:uid="{00000000-0005-0000-0000-00002C050000}"/>
    <cellStyle name="Normální 2 2 25" xfId="837" xr:uid="{00000000-0005-0000-0000-00002D050000}"/>
    <cellStyle name="Normální 2 2 26" xfId="838" xr:uid="{00000000-0005-0000-0000-00002E050000}"/>
    <cellStyle name="Normální 2 2 27" xfId="839" xr:uid="{00000000-0005-0000-0000-00002F050000}"/>
    <cellStyle name="Normální 2 2 28" xfId="840" xr:uid="{00000000-0005-0000-0000-000030050000}"/>
    <cellStyle name="Normální 2 2 29" xfId="841" xr:uid="{00000000-0005-0000-0000-000031050000}"/>
    <cellStyle name="Normální 2 2 3" xfId="842" xr:uid="{00000000-0005-0000-0000-000032050000}"/>
    <cellStyle name="Normální 2 2 30" xfId="843" xr:uid="{00000000-0005-0000-0000-000033050000}"/>
    <cellStyle name="Normální 2 2 31" xfId="844" xr:uid="{00000000-0005-0000-0000-000034050000}"/>
    <cellStyle name="Normální 2 2 32" xfId="845" xr:uid="{00000000-0005-0000-0000-000035050000}"/>
    <cellStyle name="Normální 2 2 33" xfId="846" xr:uid="{00000000-0005-0000-0000-000036050000}"/>
    <cellStyle name="Normální 2 2 34" xfId="847" xr:uid="{00000000-0005-0000-0000-000037050000}"/>
    <cellStyle name="Normální 2 2 35" xfId="848" xr:uid="{00000000-0005-0000-0000-000038050000}"/>
    <cellStyle name="Normální 2 2 36" xfId="849" xr:uid="{00000000-0005-0000-0000-000039050000}"/>
    <cellStyle name="Normální 2 2 37" xfId="850" xr:uid="{00000000-0005-0000-0000-00003A050000}"/>
    <cellStyle name="Normální 2 2 38" xfId="851" xr:uid="{00000000-0005-0000-0000-00003B050000}"/>
    <cellStyle name="Normální 2 2 39" xfId="852" xr:uid="{00000000-0005-0000-0000-00003C050000}"/>
    <cellStyle name="Normální 2 2 4" xfId="853" xr:uid="{00000000-0005-0000-0000-00003D050000}"/>
    <cellStyle name="Normální 2 2 40" xfId="854" xr:uid="{00000000-0005-0000-0000-00003E050000}"/>
    <cellStyle name="Normální 2 2 41" xfId="855" xr:uid="{00000000-0005-0000-0000-00003F050000}"/>
    <cellStyle name="Normální 2 2 42" xfId="856" xr:uid="{00000000-0005-0000-0000-000040050000}"/>
    <cellStyle name="Normální 2 2 43" xfId="857" xr:uid="{00000000-0005-0000-0000-000041050000}"/>
    <cellStyle name="normální 2 2 44" xfId="858" xr:uid="{00000000-0005-0000-0000-000042050000}"/>
    <cellStyle name="Normální 2 2 45" xfId="859" xr:uid="{00000000-0005-0000-0000-000043050000}"/>
    <cellStyle name="Normální 2 2 46" xfId="860" xr:uid="{00000000-0005-0000-0000-000044050000}"/>
    <cellStyle name="Normální 2 2 47" xfId="861" xr:uid="{00000000-0005-0000-0000-000045050000}"/>
    <cellStyle name="Normální 2 2 48" xfId="862" xr:uid="{00000000-0005-0000-0000-000046050000}"/>
    <cellStyle name="Normální 2 2 49" xfId="863" xr:uid="{00000000-0005-0000-0000-000047050000}"/>
    <cellStyle name="Normální 2 2 5" xfId="864" xr:uid="{00000000-0005-0000-0000-000048050000}"/>
    <cellStyle name="Normální 2 2 50" xfId="865" xr:uid="{00000000-0005-0000-0000-000049050000}"/>
    <cellStyle name="normální 2 2 51" xfId="866" xr:uid="{00000000-0005-0000-0000-00004A050000}"/>
    <cellStyle name="Normální 2 2 52" xfId="867" xr:uid="{00000000-0005-0000-0000-00004B050000}"/>
    <cellStyle name="Normální 2 2 53" xfId="868" xr:uid="{00000000-0005-0000-0000-00004C050000}"/>
    <cellStyle name="normální 2 2 54" xfId="869" xr:uid="{00000000-0005-0000-0000-00004D050000}"/>
    <cellStyle name="normální 2 2 55" xfId="870" xr:uid="{00000000-0005-0000-0000-00004E050000}"/>
    <cellStyle name="normální 2 2 56" xfId="871" xr:uid="{00000000-0005-0000-0000-00004F050000}"/>
    <cellStyle name="normální 2 2 57" xfId="872" xr:uid="{00000000-0005-0000-0000-000050050000}"/>
    <cellStyle name="normální 2 2 58" xfId="873" xr:uid="{00000000-0005-0000-0000-000051050000}"/>
    <cellStyle name="normální 2 2 59" xfId="874" xr:uid="{00000000-0005-0000-0000-000052050000}"/>
    <cellStyle name="Normální 2 2 6" xfId="875" xr:uid="{00000000-0005-0000-0000-000053050000}"/>
    <cellStyle name="normální 2 2 60" xfId="876" xr:uid="{00000000-0005-0000-0000-000054050000}"/>
    <cellStyle name="normální 2 2 61" xfId="877" xr:uid="{00000000-0005-0000-0000-000055050000}"/>
    <cellStyle name="normální 2 2 62" xfId="878" xr:uid="{00000000-0005-0000-0000-000056050000}"/>
    <cellStyle name="normální 2 2 63" xfId="879" xr:uid="{00000000-0005-0000-0000-000057050000}"/>
    <cellStyle name="normální 2 2 64" xfId="880" xr:uid="{00000000-0005-0000-0000-000058050000}"/>
    <cellStyle name="normální 2 2 65" xfId="881" xr:uid="{00000000-0005-0000-0000-000059050000}"/>
    <cellStyle name="normální 2 2 66" xfId="882" xr:uid="{00000000-0005-0000-0000-00005A050000}"/>
    <cellStyle name="normální 2 2 67" xfId="883" xr:uid="{00000000-0005-0000-0000-00005B050000}"/>
    <cellStyle name="normální 2 2 68" xfId="884" xr:uid="{00000000-0005-0000-0000-00005C050000}"/>
    <cellStyle name="normální 2 2 69" xfId="885" xr:uid="{00000000-0005-0000-0000-00005D050000}"/>
    <cellStyle name="Normální 2 2 7" xfId="886" xr:uid="{00000000-0005-0000-0000-00005E050000}"/>
    <cellStyle name="normální 2 2 70" xfId="887" xr:uid="{00000000-0005-0000-0000-00005F050000}"/>
    <cellStyle name="normální 2 2 71" xfId="888" xr:uid="{00000000-0005-0000-0000-000060050000}"/>
    <cellStyle name="normální 2 2 72" xfId="889" xr:uid="{00000000-0005-0000-0000-000061050000}"/>
    <cellStyle name="normální 2 2 73" xfId="890" xr:uid="{00000000-0005-0000-0000-000062050000}"/>
    <cellStyle name="normální 2 2 74" xfId="891" xr:uid="{00000000-0005-0000-0000-000063050000}"/>
    <cellStyle name="normální 2 2 75" xfId="892" xr:uid="{00000000-0005-0000-0000-000064050000}"/>
    <cellStyle name="normální 2 2 76" xfId="893" xr:uid="{00000000-0005-0000-0000-000065050000}"/>
    <cellStyle name="normální 2 2 77" xfId="894" xr:uid="{00000000-0005-0000-0000-000066050000}"/>
    <cellStyle name="normální 2 2 78" xfId="895" xr:uid="{00000000-0005-0000-0000-000067050000}"/>
    <cellStyle name="normální 2 2 79" xfId="896" xr:uid="{00000000-0005-0000-0000-000068050000}"/>
    <cellStyle name="Normální 2 2 8" xfId="897" xr:uid="{00000000-0005-0000-0000-000069050000}"/>
    <cellStyle name="normální 2 2 80" xfId="898" xr:uid="{00000000-0005-0000-0000-00006A050000}"/>
    <cellStyle name="normální 2 2 81" xfId="899" xr:uid="{00000000-0005-0000-0000-00006B050000}"/>
    <cellStyle name="normální 2 2 82" xfId="900" xr:uid="{00000000-0005-0000-0000-00006C050000}"/>
    <cellStyle name="normální 2 2 83" xfId="901" xr:uid="{00000000-0005-0000-0000-00006D050000}"/>
    <cellStyle name="normální 2 2 84" xfId="902" xr:uid="{00000000-0005-0000-0000-00006E050000}"/>
    <cellStyle name="normální 2 2 85" xfId="903" xr:uid="{00000000-0005-0000-0000-00006F050000}"/>
    <cellStyle name="normální 2 2 86" xfId="904" xr:uid="{00000000-0005-0000-0000-000070050000}"/>
    <cellStyle name="normální 2 2 87" xfId="905" xr:uid="{00000000-0005-0000-0000-000071050000}"/>
    <cellStyle name="normální 2 2 88" xfId="906" xr:uid="{00000000-0005-0000-0000-000072050000}"/>
    <cellStyle name="normální 2 2 89" xfId="907" xr:uid="{00000000-0005-0000-0000-000073050000}"/>
    <cellStyle name="Normální 2 2 9" xfId="908" xr:uid="{00000000-0005-0000-0000-000074050000}"/>
    <cellStyle name="normální 2 2 90" xfId="909" xr:uid="{00000000-0005-0000-0000-000075050000}"/>
    <cellStyle name="normální 2 2 91" xfId="910" xr:uid="{00000000-0005-0000-0000-000076050000}"/>
    <cellStyle name="normální 2 2 92" xfId="911" xr:uid="{00000000-0005-0000-0000-000077050000}"/>
    <cellStyle name="normální 2 2 93" xfId="912" xr:uid="{00000000-0005-0000-0000-000078050000}"/>
    <cellStyle name="Normální 2 20" xfId="913" xr:uid="{00000000-0005-0000-0000-000079050000}"/>
    <cellStyle name="Normální 2 21" xfId="914" xr:uid="{00000000-0005-0000-0000-00007A050000}"/>
    <cellStyle name="Normální 2 22" xfId="915" xr:uid="{00000000-0005-0000-0000-00007B050000}"/>
    <cellStyle name="Normální 2 23" xfId="916" xr:uid="{00000000-0005-0000-0000-00007C050000}"/>
    <cellStyle name="Normální 2 24" xfId="917" xr:uid="{00000000-0005-0000-0000-00007D050000}"/>
    <cellStyle name="Normální 2 25" xfId="918" xr:uid="{00000000-0005-0000-0000-00007E050000}"/>
    <cellStyle name="Normální 2 26" xfId="919" xr:uid="{00000000-0005-0000-0000-00007F050000}"/>
    <cellStyle name="Normální 2 27" xfId="920" xr:uid="{00000000-0005-0000-0000-000080050000}"/>
    <cellStyle name="Normální 2 28" xfId="921" xr:uid="{00000000-0005-0000-0000-000081050000}"/>
    <cellStyle name="Normální 2 29" xfId="922" xr:uid="{00000000-0005-0000-0000-000082050000}"/>
    <cellStyle name="Normální 2 3" xfId="923" xr:uid="{00000000-0005-0000-0000-000083050000}"/>
    <cellStyle name="Normální 2 3 10" xfId="924" xr:uid="{00000000-0005-0000-0000-000084050000}"/>
    <cellStyle name="normální 2 3 11" xfId="925" xr:uid="{00000000-0005-0000-0000-000085050000}"/>
    <cellStyle name="normální 2 3 12" xfId="926" xr:uid="{00000000-0005-0000-0000-000086050000}"/>
    <cellStyle name="normální 2 3 13" xfId="927" xr:uid="{00000000-0005-0000-0000-000087050000}"/>
    <cellStyle name="normální 2 3 14" xfId="928" xr:uid="{00000000-0005-0000-0000-000088050000}"/>
    <cellStyle name="normální 2 3 15" xfId="929" xr:uid="{00000000-0005-0000-0000-000089050000}"/>
    <cellStyle name="normální 2 3 16" xfId="930" xr:uid="{00000000-0005-0000-0000-00008A050000}"/>
    <cellStyle name="normální 2 3 17" xfId="931" xr:uid="{00000000-0005-0000-0000-00008B050000}"/>
    <cellStyle name="normální 2 3 18" xfId="932" xr:uid="{00000000-0005-0000-0000-00008C050000}"/>
    <cellStyle name="normální 2 3 19" xfId="933" xr:uid="{00000000-0005-0000-0000-00008D050000}"/>
    <cellStyle name="normální 2 3 2" xfId="934" xr:uid="{00000000-0005-0000-0000-00008E050000}"/>
    <cellStyle name="normální 2 3 20" xfId="935" xr:uid="{00000000-0005-0000-0000-00008F050000}"/>
    <cellStyle name="normální 2 3 21" xfId="936" xr:uid="{00000000-0005-0000-0000-000090050000}"/>
    <cellStyle name="normální 2 3 22" xfId="937" xr:uid="{00000000-0005-0000-0000-000091050000}"/>
    <cellStyle name="normální 2 3 23" xfId="938" xr:uid="{00000000-0005-0000-0000-000092050000}"/>
    <cellStyle name="normální 2 3 24" xfId="939" xr:uid="{00000000-0005-0000-0000-000093050000}"/>
    <cellStyle name="normální 2 3 25" xfId="940" xr:uid="{00000000-0005-0000-0000-000094050000}"/>
    <cellStyle name="normální 2 3 26" xfId="941" xr:uid="{00000000-0005-0000-0000-000095050000}"/>
    <cellStyle name="normální 2 3 27" xfId="942" xr:uid="{00000000-0005-0000-0000-000096050000}"/>
    <cellStyle name="normální 2 3 28" xfId="943" xr:uid="{00000000-0005-0000-0000-000097050000}"/>
    <cellStyle name="normální 2 3 29" xfId="944" xr:uid="{00000000-0005-0000-0000-000098050000}"/>
    <cellStyle name="normální 2 3 3" xfId="945" xr:uid="{00000000-0005-0000-0000-000099050000}"/>
    <cellStyle name="normální 2 3 30" xfId="946" xr:uid="{00000000-0005-0000-0000-00009A050000}"/>
    <cellStyle name="normální 2 3 31" xfId="947" xr:uid="{00000000-0005-0000-0000-00009B050000}"/>
    <cellStyle name="normální 2 3 32" xfId="948" xr:uid="{00000000-0005-0000-0000-00009C050000}"/>
    <cellStyle name="normální 2 3 33" xfId="949" xr:uid="{00000000-0005-0000-0000-00009D050000}"/>
    <cellStyle name="normální 2 3 34" xfId="950" xr:uid="{00000000-0005-0000-0000-00009E050000}"/>
    <cellStyle name="normální 2 3 35" xfId="951" xr:uid="{00000000-0005-0000-0000-00009F050000}"/>
    <cellStyle name="normální 2 3 36" xfId="952" xr:uid="{00000000-0005-0000-0000-0000A0050000}"/>
    <cellStyle name="normální 2 3 37" xfId="953" xr:uid="{00000000-0005-0000-0000-0000A1050000}"/>
    <cellStyle name="normální 2 3 38" xfId="954" xr:uid="{00000000-0005-0000-0000-0000A2050000}"/>
    <cellStyle name="normální 2 3 39" xfId="955" xr:uid="{00000000-0005-0000-0000-0000A3050000}"/>
    <cellStyle name="Normální 2 3 4" xfId="956" xr:uid="{00000000-0005-0000-0000-0000A4050000}"/>
    <cellStyle name="normální 2 3 40" xfId="957" xr:uid="{00000000-0005-0000-0000-0000A5050000}"/>
    <cellStyle name="normální 2 3 41" xfId="958" xr:uid="{00000000-0005-0000-0000-0000A6050000}"/>
    <cellStyle name="normální 2 3 42" xfId="959" xr:uid="{00000000-0005-0000-0000-0000A7050000}"/>
    <cellStyle name="normální 2 3 43" xfId="960" xr:uid="{00000000-0005-0000-0000-0000A8050000}"/>
    <cellStyle name="normální 2 3 44" xfId="961" xr:uid="{00000000-0005-0000-0000-0000A9050000}"/>
    <cellStyle name="normální 2 3 45" xfId="962" xr:uid="{00000000-0005-0000-0000-0000AA050000}"/>
    <cellStyle name="normální 2 3 46" xfId="963" xr:uid="{00000000-0005-0000-0000-0000AB050000}"/>
    <cellStyle name="normální 2 3 47" xfId="964" xr:uid="{00000000-0005-0000-0000-0000AC050000}"/>
    <cellStyle name="Normální 2 3 5" xfId="965" xr:uid="{00000000-0005-0000-0000-0000AD050000}"/>
    <cellStyle name="Normální 2 3 6" xfId="966" xr:uid="{00000000-0005-0000-0000-0000AE050000}"/>
    <cellStyle name="Normální 2 3 7" xfId="967" xr:uid="{00000000-0005-0000-0000-0000AF050000}"/>
    <cellStyle name="Normální 2 3 8" xfId="968" xr:uid="{00000000-0005-0000-0000-0000B0050000}"/>
    <cellStyle name="Normální 2 3 9" xfId="969" xr:uid="{00000000-0005-0000-0000-0000B1050000}"/>
    <cellStyle name="Normální 2 30" xfId="970" xr:uid="{00000000-0005-0000-0000-0000B2050000}"/>
    <cellStyle name="Normální 2 31" xfId="971" xr:uid="{00000000-0005-0000-0000-0000B3050000}"/>
    <cellStyle name="Normální 2 32" xfId="972" xr:uid="{00000000-0005-0000-0000-0000B4050000}"/>
    <cellStyle name="Normální 2 33" xfId="973" xr:uid="{00000000-0005-0000-0000-0000B5050000}"/>
    <cellStyle name="Normální 2 34" xfId="974" xr:uid="{00000000-0005-0000-0000-0000B6050000}"/>
    <cellStyle name="Normální 2 35" xfId="975" xr:uid="{00000000-0005-0000-0000-0000B7050000}"/>
    <cellStyle name="Normální 2 36" xfId="976" xr:uid="{00000000-0005-0000-0000-0000B8050000}"/>
    <cellStyle name="Normální 2 37" xfId="977" xr:uid="{00000000-0005-0000-0000-0000B9050000}"/>
    <cellStyle name="Normální 2 38" xfId="978" xr:uid="{00000000-0005-0000-0000-0000BA050000}"/>
    <cellStyle name="Normální 2 39" xfId="979" xr:uid="{00000000-0005-0000-0000-0000BB050000}"/>
    <cellStyle name="Normální 2 4" xfId="980" xr:uid="{00000000-0005-0000-0000-0000BC050000}"/>
    <cellStyle name="Normální 2 4 10" xfId="981" xr:uid="{00000000-0005-0000-0000-0000BD050000}"/>
    <cellStyle name="normální 2 4 11" xfId="982" xr:uid="{00000000-0005-0000-0000-0000BE050000}"/>
    <cellStyle name="normální 2 4 12" xfId="983" xr:uid="{00000000-0005-0000-0000-0000BF050000}"/>
    <cellStyle name="normální 2 4 13" xfId="984" xr:uid="{00000000-0005-0000-0000-0000C0050000}"/>
    <cellStyle name="normální 2 4 14" xfId="985" xr:uid="{00000000-0005-0000-0000-0000C1050000}"/>
    <cellStyle name="normální 2 4 15" xfId="986" xr:uid="{00000000-0005-0000-0000-0000C2050000}"/>
    <cellStyle name="normální 2 4 16" xfId="987" xr:uid="{00000000-0005-0000-0000-0000C3050000}"/>
    <cellStyle name="normální 2 4 17" xfId="988" xr:uid="{00000000-0005-0000-0000-0000C4050000}"/>
    <cellStyle name="normální 2 4 18" xfId="989" xr:uid="{00000000-0005-0000-0000-0000C5050000}"/>
    <cellStyle name="normální 2 4 19" xfId="990" xr:uid="{00000000-0005-0000-0000-0000C6050000}"/>
    <cellStyle name="normální 2 4 2" xfId="991" xr:uid="{00000000-0005-0000-0000-0000C7050000}"/>
    <cellStyle name="normální 2 4 20" xfId="992" xr:uid="{00000000-0005-0000-0000-0000C8050000}"/>
    <cellStyle name="normální 2 4 21" xfId="993" xr:uid="{00000000-0005-0000-0000-0000C9050000}"/>
    <cellStyle name="normální 2 4 22" xfId="994" xr:uid="{00000000-0005-0000-0000-0000CA050000}"/>
    <cellStyle name="normální 2 4 23" xfId="995" xr:uid="{00000000-0005-0000-0000-0000CB050000}"/>
    <cellStyle name="normální 2 4 24" xfId="996" xr:uid="{00000000-0005-0000-0000-0000CC050000}"/>
    <cellStyle name="normální 2 4 25" xfId="997" xr:uid="{00000000-0005-0000-0000-0000CD050000}"/>
    <cellStyle name="normální 2 4 26" xfId="998" xr:uid="{00000000-0005-0000-0000-0000CE050000}"/>
    <cellStyle name="normální 2 4 27" xfId="999" xr:uid="{00000000-0005-0000-0000-0000CF050000}"/>
    <cellStyle name="normální 2 4 28" xfId="1000" xr:uid="{00000000-0005-0000-0000-0000D0050000}"/>
    <cellStyle name="normální 2 4 29" xfId="1001" xr:uid="{00000000-0005-0000-0000-0000D1050000}"/>
    <cellStyle name="Normální 2 4 3" xfId="1002" xr:uid="{00000000-0005-0000-0000-0000D2050000}"/>
    <cellStyle name="normální 2 4 30" xfId="1003" xr:uid="{00000000-0005-0000-0000-0000D3050000}"/>
    <cellStyle name="normální 2 4 31" xfId="1004" xr:uid="{00000000-0005-0000-0000-0000D4050000}"/>
    <cellStyle name="normální 2 4 32" xfId="1005" xr:uid="{00000000-0005-0000-0000-0000D5050000}"/>
    <cellStyle name="normální 2 4 33" xfId="1006" xr:uid="{00000000-0005-0000-0000-0000D6050000}"/>
    <cellStyle name="normální 2 4 34" xfId="1007" xr:uid="{00000000-0005-0000-0000-0000D7050000}"/>
    <cellStyle name="normální 2 4 35" xfId="1008" xr:uid="{00000000-0005-0000-0000-0000D8050000}"/>
    <cellStyle name="normální 2 4 36" xfId="1009" xr:uid="{00000000-0005-0000-0000-0000D9050000}"/>
    <cellStyle name="normální 2 4 37" xfId="1010" xr:uid="{00000000-0005-0000-0000-0000DA050000}"/>
    <cellStyle name="normální 2 4 38" xfId="1011" xr:uid="{00000000-0005-0000-0000-0000DB050000}"/>
    <cellStyle name="normální 2 4 39" xfId="1012" xr:uid="{00000000-0005-0000-0000-0000DC050000}"/>
    <cellStyle name="Normální 2 4 4" xfId="1013" xr:uid="{00000000-0005-0000-0000-0000DD050000}"/>
    <cellStyle name="normální 2 4 40" xfId="1014" xr:uid="{00000000-0005-0000-0000-0000DE050000}"/>
    <cellStyle name="normální 2 4 41" xfId="1015" xr:uid="{00000000-0005-0000-0000-0000DF050000}"/>
    <cellStyle name="normální 2 4 42" xfId="1016" xr:uid="{00000000-0005-0000-0000-0000E0050000}"/>
    <cellStyle name="normální 2 4 43" xfId="1017" xr:uid="{00000000-0005-0000-0000-0000E1050000}"/>
    <cellStyle name="normální 2 4 44" xfId="1018" xr:uid="{00000000-0005-0000-0000-0000E2050000}"/>
    <cellStyle name="normální 2 4 45" xfId="1019" xr:uid="{00000000-0005-0000-0000-0000E3050000}"/>
    <cellStyle name="normální 2 4 46" xfId="1020" xr:uid="{00000000-0005-0000-0000-0000E4050000}"/>
    <cellStyle name="normální 2 4 47" xfId="1021" xr:uid="{00000000-0005-0000-0000-0000E5050000}"/>
    <cellStyle name="Normální 2 4 5" xfId="1022" xr:uid="{00000000-0005-0000-0000-0000E6050000}"/>
    <cellStyle name="Normální 2 4 6" xfId="1023" xr:uid="{00000000-0005-0000-0000-0000E7050000}"/>
    <cellStyle name="Normální 2 4 7" xfId="1024" xr:uid="{00000000-0005-0000-0000-0000E8050000}"/>
    <cellStyle name="Normální 2 4 8" xfId="1025" xr:uid="{00000000-0005-0000-0000-0000E9050000}"/>
    <cellStyle name="Normální 2 4 9" xfId="1026" xr:uid="{00000000-0005-0000-0000-0000EA050000}"/>
    <cellStyle name="Normální 2 40" xfId="1027" xr:uid="{00000000-0005-0000-0000-0000EB050000}"/>
    <cellStyle name="Normální 2 41" xfId="1028" xr:uid="{00000000-0005-0000-0000-0000EC050000}"/>
    <cellStyle name="Normální 2 42" xfId="14" xr:uid="{00000000-0005-0000-0000-0000ED050000}"/>
    <cellStyle name="Normální 2 43" xfId="1029" xr:uid="{00000000-0005-0000-0000-0000EE050000}"/>
    <cellStyle name="Normální 2 44" xfId="1030" xr:uid="{00000000-0005-0000-0000-0000EF050000}"/>
    <cellStyle name="Normální 2 45" xfId="1031" xr:uid="{00000000-0005-0000-0000-0000F0050000}"/>
    <cellStyle name="Normální 2 46" xfId="1032" xr:uid="{00000000-0005-0000-0000-0000F1050000}"/>
    <cellStyle name="Normální 2 47" xfId="1033" xr:uid="{00000000-0005-0000-0000-0000F2050000}"/>
    <cellStyle name="Normální 2 48" xfId="8" xr:uid="{00000000-0005-0000-0000-0000F3050000}"/>
    <cellStyle name="Normální 2 49" xfId="1034" xr:uid="{00000000-0005-0000-0000-0000F4050000}"/>
    <cellStyle name="normální 2 5" xfId="1035" xr:uid="{00000000-0005-0000-0000-0000F5050000}"/>
    <cellStyle name="normální 2 5 2" xfId="1036" xr:uid="{00000000-0005-0000-0000-0000F6050000}"/>
    <cellStyle name="normální 2 5 3" xfId="1037" xr:uid="{00000000-0005-0000-0000-0000F7050000}"/>
    <cellStyle name="normální 2 5 4" xfId="1038" xr:uid="{00000000-0005-0000-0000-0000F8050000}"/>
    <cellStyle name="Normální 2 50" xfId="1039" xr:uid="{00000000-0005-0000-0000-0000F9050000}"/>
    <cellStyle name="Normální 2 51" xfId="1040" xr:uid="{00000000-0005-0000-0000-0000FA050000}"/>
    <cellStyle name="Normální 2 52" xfId="1041" xr:uid="{00000000-0005-0000-0000-0000FB050000}"/>
    <cellStyle name="Normální 2 53" xfId="1042" xr:uid="{00000000-0005-0000-0000-0000FC050000}"/>
    <cellStyle name="Normální 2 54" xfId="1043" xr:uid="{00000000-0005-0000-0000-0000FD050000}"/>
    <cellStyle name="normální 2 55" xfId="1044" xr:uid="{00000000-0005-0000-0000-0000FE050000}"/>
    <cellStyle name="normální 2 56" xfId="1684" xr:uid="{00000000-0005-0000-0000-0000FF050000}"/>
    <cellStyle name="normální 2 6" xfId="1045" xr:uid="{00000000-0005-0000-0000-000000060000}"/>
    <cellStyle name="normální 2 6 2" xfId="1046" xr:uid="{00000000-0005-0000-0000-000001060000}"/>
    <cellStyle name="normální 2 6 3" xfId="1047" xr:uid="{00000000-0005-0000-0000-000002060000}"/>
    <cellStyle name="normální 2 6 4" xfId="1048" xr:uid="{00000000-0005-0000-0000-000003060000}"/>
    <cellStyle name="normální 2 7" xfId="1049" xr:uid="{00000000-0005-0000-0000-000004060000}"/>
    <cellStyle name="normální 2 7 2" xfId="1050" xr:uid="{00000000-0005-0000-0000-000005060000}"/>
    <cellStyle name="normální 2 7 3" xfId="1051" xr:uid="{00000000-0005-0000-0000-000006060000}"/>
    <cellStyle name="normální 2 7 4" xfId="1052" xr:uid="{00000000-0005-0000-0000-000007060000}"/>
    <cellStyle name="normální 2 8" xfId="1053" xr:uid="{00000000-0005-0000-0000-000008060000}"/>
    <cellStyle name="normální 2 8 2" xfId="1054" xr:uid="{00000000-0005-0000-0000-000009060000}"/>
    <cellStyle name="normální 2 8 3" xfId="1055" xr:uid="{00000000-0005-0000-0000-00000A060000}"/>
    <cellStyle name="normální 2 8 4" xfId="1056" xr:uid="{00000000-0005-0000-0000-00000B060000}"/>
    <cellStyle name="normální 2 9" xfId="1057" xr:uid="{00000000-0005-0000-0000-00000C060000}"/>
    <cellStyle name="normální 2 9 2" xfId="1058" xr:uid="{00000000-0005-0000-0000-00000D060000}"/>
    <cellStyle name="normální 2 9 3" xfId="1059" xr:uid="{00000000-0005-0000-0000-00000E060000}"/>
    <cellStyle name="normální 2 9 4" xfId="1060" xr:uid="{00000000-0005-0000-0000-00000F060000}"/>
    <cellStyle name="normální 2_902_VV_HO26__130503" xfId="1061" xr:uid="{00000000-0005-0000-0000-000010060000}"/>
    <cellStyle name="normální 20" xfId="1062" xr:uid="{00000000-0005-0000-0000-000011060000}"/>
    <cellStyle name="normální 21" xfId="1063" xr:uid="{00000000-0005-0000-0000-000012060000}"/>
    <cellStyle name="normální 22" xfId="1064" xr:uid="{00000000-0005-0000-0000-000013060000}"/>
    <cellStyle name="normální 23" xfId="1065" xr:uid="{00000000-0005-0000-0000-000014060000}"/>
    <cellStyle name="normální 24" xfId="5" xr:uid="{00000000-0005-0000-0000-000015060000}"/>
    <cellStyle name="normální 25" xfId="6" xr:uid="{00000000-0005-0000-0000-000016060000}"/>
    <cellStyle name="Normální 256" xfId="15" xr:uid="{00000000-0005-0000-0000-000017060000}"/>
    <cellStyle name="normální 26" xfId="1066" xr:uid="{00000000-0005-0000-0000-000018060000}"/>
    <cellStyle name="normální 27" xfId="1067" xr:uid="{00000000-0005-0000-0000-000019060000}"/>
    <cellStyle name="normální 28" xfId="7" xr:uid="{00000000-0005-0000-0000-00001A060000}"/>
    <cellStyle name="normální 29" xfId="13" xr:uid="{00000000-0005-0000-0000-00001B060000}"/>
    <cellStyle name="Normální 3" xfId="16" xr:uid="{00000000-0005-0000-0000-00001C060000}"/>
    <cellStyle name="Normální 3 10" xfId="1068" xr:uid="{00000000-0005-0000-0000-00001D060000}"/>
    <cellStyle name="Normální 3 11" xfId="1069" xr:uid="{00000000-0005-0000-0000-00001E060000}"/>
    <cellStyle name="Normální 3 12" xfId="1070" xr:uid="{00000000-0005-0000-0000-00001F060000}"/>
    <cellStyle name="Normální 3 13" xfId="1071" xr:uid="{00000000-0005-0000-0000-000020060000}"/>
    <cellStyle name="normální 3 14" xfId="1072" xr:uid="{00000000-0005-0000-0000-000021060000}"/>
    <cellStyle name="normální 3 15" xfId="1073" xr:uid="{00000000-0005-0000-0000-000022060000}"/>
    <cellStyle name="normální 3 16" xfId="1074" xr:uid="{00000000-0005-0000-0000-000023060000}"/>
    <cellStyle name="normální 3 17" xfId="1075" xr:uid="{00000000-0005-0000-0000-000024060000}"/>
    <cellStyle name="normální 3 18" xfId="1076" xr:uid="{00000000-0005-0000-0000-000025060000}"/>
    <cellStyle name="normální 3 19" xfId="1077" xr:uid="{00000000-0005-0000-0000-000026060000}"/>
    <cellStyle name="normální 3 2" xfId="1078" xr:uid="{00000000-0005-0000-0000-000027060000}"/>
    <cellStyle name="normální 3 2 2" xfId="1079" xr:uid="{00000000-0005-0000-0000-000028060000}"/>
    <cellStyle name="normální 3 2 3" xfId="1080" xr:uid="{00000000-0005-0000-0000-000029060000}"/>
    <cellStyle name="normální 3 2 4" xfId="1081" xr:uid="{00000000-0005-0000-0000-00002A060000}"/>
    <cellStyle name="normální 3 20" xfId="1082" xr:uid="{00000000-0005-0000-0000-00002B060000}"/>
    <cellStyle name="normální 3 21" xfId="1083" xr:uid="{00000000-0005-0000-0000-00002C060000}"/>
    <cellStyle name="normální 3 22" xfId="1084" xr:uid="{00000000-0005-0000-0000-00002D060000}"/>
    <cellStyle name="normální 3 23" xfId="1085" xr:uid="{00000000-0005-0000-0000-00002E060000}"/>
    <cellStyle name="normální 3 24" xfId="1086" xr:uid="{00000000-0005-0000-0000-00002F060000}"/>
    <cellStyle name="normální 3 25" xfId="1087" xr:uid="{00000000-0005-0000-0000-000030060000}"/>
    <cellStyle name="normální 3 26" xfId="1088" xr:uid="{00000000-0005-0000-0000-000031060000}"/>
    <cellStyle name="normální 3 27" xfId="1089" xr:uid="{00000000-0005-0000-0000-000032060000}"/>
    <cellStyle name="normální 3 28" xfId="1090" xr:uid="{00000000-0005-0000-0000-000033060000}"/>
    <cellStyle name="normální 3 29" xfId="1091" xr:uid="{00000000-0005-0000-0000-000034060000}"/>
    <cellStyle name="Normální 3 3" xfId="1092" xr:uid="{00000000-0005-0000-0000-000035060000}"/>
    <cellStyle name="normální 3 3 2" xfId="1093" xr:uid="{00000000-0005-0000-0000-000036060000}"/>
    <cellStyle name="normální 3 30" xfId="1094" xr:uid="{00000000-0005-0000-0000-000037060000}"/>
    <cellStyle name="normální 3 31" xfId="1095" xr:uid="{00000000-0005-0000-0000-000038060000}"/>
    <cellStyle name="normální 3 32" xfId="1096" xr:uid="{00000000-0005-0000-0000-000039060000}"/>
    <cellStyle name="normální 3 33" xfId="1097" xr:uid="{00000000-0005-0000-0000-00003A060000}"/>
    <cellStyle name="normální 3 34" xfId="1098" xr:uid="{00000000-0005-0000-0000-00003B060000}"/>
    <cellStyle name="normální 3 35" xfId="1099" xr:uid="{00000000-0005-0000-0000-00003C060000}"/>
    <cellStyle name="normální 3 36" xfId="1100" xr:uid="{00000000-0005-0000-0000-00003D060000}"/>
    <cellStyle name="normální 3 37" xfId="1101" xr:uid="{00000000-0005-0000-0000-00003E060000}"/>
    <cellStyle name="normální 3 38" xfId="1102" xr:uid="{00000000-0005-0000-0000-00003F060000}"/>
    <cellStyle name="normální 3 39" xfId="1103" xr:uid="{00000000-0005-0000-0000-000040060000}"/>
    <cellStyle name="Normální 3 4" xfId="1104" xr:uid="{00000000-0005-0000-0000-000041060000}"/>
    <cellStyle name="normální 3 40" xfId="1105" xr:uid="{00000000-0005-0000-0000-000042060000}"/>
    <cellStyle name="normální 3 41" xfId="1106" xr:uid="{00000000-0005-0000-0000-000043060000}"/>
    <cellStyle name="normální 3 42" xfId="1107" xr:uid="{00000000-0005-0000-0000-000044060000}"/>
    <cellStyle name="normální 3 43" xfId="1108" xr:uid="{00000000-0005-0000-0000-000045060000}"/>
    <cellStyle name="normální 3 44" xfId="1109" xr:uid="{00000000-0005-0000-0000-000046060000}"/>
    <cellStyle name="normální 3 45" xfId="1110" xr:uid="{00000000-0005-0000-0000-000047060000}"/>
    <cellStyle name="normální 3 46" xfId="1111" xr:uid="{00000000-0005-0000-0000-000048060000}"/>
    <cellStyle name="normální 3 47" xfId="1112" xr:uid="{00000000-0005-0000-0000-000049060000}"/>
    <cellStyle name="normální 3 48" xfId="1113" xr:uid="{00000000-0005-0000-0000-00004A060000}"/>
    <cellStyle name="normální 3 49" xfId="1114" xr:uid="{00000000-0005-0000-0000-00004B060000}"/>
    <cellStyle name="Normální 3 5" xfId="1115" xr:uid="{00000000-0005-0000-0000-00004C060000}"/>
    <cellStyle name="normální 3 50" xfId="1116" xr:uid="{00000000-0005-0000-0000-00004D060000}"/>
    <cellStyle name="Normální 3 6" xfId="1117" xr:uid="{00000000-0005-0000-0000-00004E060000}"/>
    <cellStyle name="Normální 3 7" xfId="1118" xr:uid="{00000000-0005-0000-0000-00004F060000}"/>
    <cellStyle name="Normální 3 8" xfId="1119" xr:uid="{00000000-0005-0000-0000-000050060000}"/>
    <cellStyle name="Normální 3 9" xfId="1120" xr:uid="{00000000-0005-0000-0000-000051060000}"/>
    <cellStyle name="normální 3_EPS_02_Výkaz výměr_03" xfId="1121" xr:uid="{00000000-0005-0000-0000-000052060000}"/>
    <cellStyle name="normální 30" xfId="1122" xr:uid="{00000000-0005-0000-0000-000053060000}"/>
    <cellStyle name="normální 31" xfId="1123" xr:uid="{00000000-0005-0000-0000-000054060000}"/>
    <cellStyle name="normální 32" xfId="1124" xr:uid="{00000000-0005-0000-0000-000055060000}"/>
    <cellStyle name="normální 33" xfId="1125" xr:uid="{00000000-0005-0000-0000-000056060000}"/>
    <cellStyle name="normální 34" xfId="1126" xr:uid="{00000000-0005-0000-0000-000057060000}"/>
    <cellStyle name="normální 35" xfId="1127" xr:uid="{00000000-0005-0000-0000-000058060000}"/>
    <cellStyle name="normální 36" xfId="1128" xr:uid="{00000000-0005-0000-0000-000059060000}"/>
    <cellStyle name="normální 37" xfId="1129" xr:uid="{00000000-0005-0000-0000-00005A060000}"/>
    <cellStyle name="normální 38" xfId="1130" xr:uid="{00000000-0005-0000-0000-00005B060000}"/>
    <cellStyle name="normální 39" xfId="1131" xr:uid="{00000000-0005-0000-0000-00005C060000}"/>
    <cellStyle name="Normální 4" xfId="1132" xr:uid="{00000000-0005-0000-0000-00005D060000}"/>
    <cellStyle name="Normální 4 10" xfId="1133" xr:uid="{00000000-0005-0000-0000-00005E060000}"/>
    <cellStyle name="Normální 4 11" xfId="1134" xr:uid="{00000000-0005-0000-0000-00005F060000}"/>
    <cellStyle name="normální 4 12" xfId="1135" xr:uid="{00000000-0005-0000-0000-000060060000}"/>
    <cellStyle name="normální 4 13" xfId="1136" xr:uid="{00000000-0005-0000-0000-000061060000}"/>
    <cellStyle name="normální 4 14" xfId="1137" xr:uid="{00000000-0005-0000-0000-000062060000}"/>
    <cellStyle name="normální 4 15" xfId="1138" xr:uid="{00000000-0005-0000-0000-000063060000}"/>
    <cellStyle name="normální 4 16" xfId="1139" xr:uid="{00000000-0005-0000-0000-000064060000}"/>
    <cellStyle name="normální 4 17" xfId="1140" xr:uid="{00000000-0005-0000-0000-000065060000}"/>
    <cellStyle name="normální 4 18" xfId="1141" xr:uid="{00000000-0005-0000-0000-000066060000}"/>
    <cellStyle name="normální 4 19" xfId="1142" xr:uid="{00000000-0005-0000-0000-000067060000}"/>
    <cellStyle name="normální 4 2" xfId="1143" xr:uid="{00000000-0005-0000-0000-000068060000}"/>
    <cellStyle name="normální 4 2 2" xfId="1144" xr:uid="{00000000-0005-0000-0000-000069060000}"/>
    <cellStyle name="normální 4 2 3" xfId="1145" xr:uid="{00000000-0005-0000-0000-00006A060000}"/>
    <cellStyle name="normální 4 20" xfId="1146" xr:uid="{00000000-0005-0000-0000-00006B060000}"/>
    <cellStyle name="normální 4 21" xfId="1147" xr:uid="{00000000-0005-0000-0000-00006C060000}"/>
    <cellStyle name="normální 4 22" xfId="1148" xr:uid="{00000000-0005-0000-0000-00006D060000}"/>
    <cellStyle name="normální 4 23" xfId="1149" xr:uid="{00000000-0005-0000-0000-00006E060000}"/>
    <cellStyle name="normální 4 24" xfId="1150" xr:uid="{00000000-0005-0000-0000-00006F060000}"/>
    <cellStyle name="normální 4 25" xfId="1151" xr:uid="{00000000-0005-0000-0000-000070060000}"/>
    <cellStyle name="normální 4 26" xfId="1152" xr:uid="{00000000-0005-0000-0000-000071060000}"/>
    <cellStyle name="normální 4 27" xfId="1153" xr:uid="{00000000-0005-0000-0000-000072060000}"/>
    <cellStyle name="normální 4 28" xfId="1154" xr:uid="{00000000-0005-0000-0000-000073060000}"/>
    <cellStyle name="normální 4 29" xfId="1155" xr:uid="{00000000-0005-0000-0000-000074060000}"/>
    <cellStyle name="Normální 4 3" xfId="1156" xr:uid="{00000000-0005-0000-0000-000075060000}"/>
    <cellStyle name="normální 4 3 10" xfId="1157" xr:uid="{00000000-0005-0000-0000-000076060000}"/>
    <cellStyle name="Normální 4 3 2" xfId="1158" xr:uid="{00000000-0005-0000-0000-000077060000}"/>
    <cellStyle name="normální 4 3 3" xfId="1159" xr:uid="{00000000-0005-0000-0000-000078060000}"/>
    <cellStyle name="normální 4 3 4" xfId="1160" xr:uid="{00000000-0005-0000-0000-000079060000}"/>
    <cellStyle name="normální 4 3 5" xfId="1161" xr:uid="{00000000-0005-0000-0000-00007A060000}"/>
    <cellStyle name="normální 4 3 6" xfId="1162" xr:uid="{00000000-0005-0000-0000-00007B060000}"/>
    <cellStyle name="normální 4 3 7" xfId="1163" xr:uid="{00000000-0005-0000-0000-00007C060000}"/>
    <cellStyle name="normální 4 3 8" xfId="1164" xr:uid="{00000000-0005-0000-0000-00007D060000}"/>
    <cellStyle name="normální 4 3 9" xfId="1165" xr:uid="{00000000-0005-0000-0000-00007E060000}"/>
    <cellStyle name="normální 4 30" xfId="1166" xr:uid="{00000000-0005-0000-0000-00007F060000}"/>
    <cellStyle name="normální 4 31" xfId="1167" xr:uid="{00000000-0005-0000-0000-000080060000}"/>
    <cellStyle name="normální 4 32" xfId="1168" xr:uid="{00000000-0005-0000-0000-000081060000}"/>
    <cellStyle name="normální 4 33" xfId="1169" xr:uid="{00000000-0005-0000-0000-000082060000}"/>
    <cellStyle name="normální 4 34" xfId="1170" xr:uid="{00000000-0005-0000-0000-000083060000}"/>
    <cellStyle name="normální 4 35" xfId="1171" xr:uid="{00000000-0005-0000-0000-000084060000}"/>
    <cellStyle name="normální 4 36" xfId="1172" xr:uid="{00000000-0005-0000-0000-000085060000}"/>
    <cellStyle name="normální 4 37" xfId="1173" xr:uid="{00000000-0005-0000-0000-000086060000}"/>
    <cellStyle name="normální 4 38" xfId="1174" xr:uid="{00000000-0005-0000-0000-000087060000}"/>
    <cellStyle name="normální 4 39" xfId="1175" xr:uid="{00000000-0005-0000-0000-000088060000}"/>
    <cellStyle name="Normální 4 4" xfId="1176" xr:uid="{00000000-0005-0000-0000-000089060000}"/>
    <cellStyle name="normální 4 40" xfId="1177" xr:uid="{00000000-0005-0000-0000-00008A060000}"/>
    <cellStyle name="normální 4 41" xfId="1178" xr:uid="{00000000-0005-0000-0000-00008B060000}"/>
    <cellStyle name="normální 4 42" xfId="1179" xr:uid="{00000000-0005-0000-0000-00008C060000}"/>
    <cellStyle name="normální 4 43" xfId="1180" xr:uid="{00000000-0005-0000-0000-00008D060000}"/>
    <cellStyle name="normální 4 44" xfId="1181" xr:uid="{00000000-0005-0000-0000-00008E060000}"/>
    <cellStyle name="normální 4 45" xfId="1182" xr:uid="{00000000-0005-0000-0000-00008F060000}"/>
    <cellStyle name="normální 4 46" xfId="1183" xr:uid="{00000000-0005-0000-0000-000090060000}"/>
    <cellStyle name="normální 4 47" xfId="1184" xr:uid="{00000000-0005-0000-0000-000091060000}"/>
    <cellStyle name="normální 4 48" xfId="1185" xr:uid="{00000000-0005-0000-0000-000092060000}"/>
    <cellStyle name="Normální 4 5" xfId="1186" xr:uid="{00000000-0005-0000-0000-000093060000}"/>
    <cellStyle name="Normální 4 6" xfId="1187" xr:uid="{00000000-0005-0000-0000-000094060000}"/>
    <cellStyle name="Normální 4 7" xfId="1188" xr:uid="{00000000-0005-0000-0000-000095060000}"/>
    <cellStyle name="Normální 4 8" xfId="1189" xr:uid="{00000000-0005-0000-0000-000096060000}"/>
    <cellStyle name="Normální 4 9" xfId="1190" xr:uid="{00000000-0005-0000-0000-000097060000}"/>
    <cellStyle name="normální 40" xfId="1191" xr:uid="{00000000-0005-0000-0000-000098060000}"/>
    <cellStyle name="normální 41" xfId="1192" xr:uid="{00000000-0005-0000-0000-000099060000}"/>
    <cellStyle name="normální 42" xfId="1193" xr:uid="{00000000-0005-0000-0000-00009A060000}"/>
    <cellStyle name="normální 43" xfId="1194" xr:uid="{00000000-0005-0000-0000-00009B060000}"/>
    <cellStyle name="normální 44" xfId="1195" xr:uid="{00000000-0005-0000-0000-00009C060000}"/>
    <cellStyle name="normální 45" xfId="1196" xr:uid="{00000000-0005-0000-0000-00009D060000}"/>
    <cellStyle name="normální 46" xfId="1197" xr:uid="{00000000-0005-0000-0000-00009E060000}"/>
    <cellStyle name="normální 47" xfId="1198" xr:uid="{00000000-0005-0000-0000-00009F060000}"/>
    <cellStyle name="normální 48" xfId="1199" xr:uid="{00000000-0005-0000-0000-0000A0060000}"/>
    <cellStyle name="normální 49" xfId="1200" xr:uid="{00000000-0005-0000-0000-0000A1060000}"/>
    <cellStyle name="Normální 5" xfId="1201" xr:uid="{00000000-0005-0000-0000-0000A2060000}"/>
    <cellStyle name="Normální 5 10" xfId="1202" xr:uid="{00000000-0005-0000-0000-0000A3060000}"/>
    <cellStyle name="normální 5 11" xfId="1203" xr:uid="{00000000-0005-0000-0000-0000A4060000}"/>
    <cellStyle name="normální 5 12" xfId="1204" xr:uid="{00000000-0005-0000-0000-0000A5060000}"/>
    <cellStyle name="normální 5 13" xfId="1205" xr:uid="{00000000-0005-0000-0000-0000A6060000}"/>
    <cellStyle name="normální 5 14" xfId="1206" xr:uid="{00000000-0005-0000-0000-0000A7060000}"/>
    <cellStyle name="normální 5 15" xfId="1207" xr:uid="{00000000-0005-0000-0000-0000A8060000}"/>
    <cellStyle name="normální 5 16" xfId="1208" xr:uid="{00000000-0005-0000-0000-0000A9060000}"/>
    <cellStyle name="normální 5 17" xfId="1209" xr:uid="{00000000-0005-0000-0000-0000AA060000}"/>
    <cellStyle name="normální 5 18" xfId="1210" xr:uid="{00000000-0005-0000-0000-0000AB060000}"/>
    <cellStyle name="normální 5 19" xfId="1211" xr:uid="{00000000-0005-0000-0000-0000AC060000}"/>
    <cellStyle name="Normální 5 2" xfId="1212" xr:uid="{00000000-0005-0000-0000-0000AD060000}"/>
    <cellStyle name="normální 5 2 10" xfId="1213" xr:uid="{00000000-0005-0000-0000-0000AE060000}"/>
    <cellStyle name="Normální 5 2 2" xfId="1214" xr:uid="{00000000-0005-0000-0000-0000AF060000}"/>
    <cellStyle name="normální 5 2 3" xfId="1215" xr:uid="{00000000-0005-0000-0000-0000B0060000}"/>
    <cellStyle name="normální 5 2 4" xfId="1216" xr:uid="{00000000-0005-0000-0000-0000B1060000}"/>
    <cellStyle name="normální 5 2 5" xfId="1217" xr:uid="{00000000-0005-0000-0000-0000B2060000}"/>
    <cellStyle name="normální 5 2 6" xfId="1218" xr:uid="{00000000-0005-0000-0000-0000B3060000}"/>
    <cellStyle name="normální 5 2 7" xfId="1219" xr:uid="{00000000-0005-0000-0000-0000B4060000}"/>
    <cellStyle name="normální 5 2 8" xfId="1220" xr:uid="{00000000-0005-0000-0000-0000B5060000}"/>
    <cellStyle name="normální 5 2 9" xfId="1221" xr:uid="{00000000-0005-0000-0000-0000B6060000}"/>
    <cellStyle name="normální 5 20" xfId="1222" xr:uid="{00000000-0005-0000-0000-0000B7060000}"/>
    <cellStyle name="normální 5 21" xfId="1223" xr:uid="{00000000-0005-0000-0000-0000B8060000}"/>
    <cellStyle name="normální 5 22" xfId="1224" xr:uid="{00000000-0005-0000-0000-0000B9060000}"/>
    <cellStyle name="normální 5 23" xfId="1225" xr:uid="{00000000-0005-0000-0000-0000BA060000}"/>
    <cellStyle name="normální 5 24" xfId="1226" xr:uid="{00000000-0005-0000-0000-0000BB060000}"/>
    <cellStyle name="normální 5 25" xfId="1227" xr:uid="{00000000-0005-0000-0000-0000BC060000}"/>
    <cellStyle name="normální 5 26" xfId="1228" xr:uid="{00000000-0005-0000-0000-0000BD060000}"/>
    <cellStyle name="normální 5 27" xfId="1229" xr:uid="{00000000-0005-0000-0000-0000BE060000}"/>
    <cellStyle name="normální 5 28" xfId="1230" xr:uid="{00000000-0005-0000-0000-0000BF060000}"/>
    <cellStyle name="normální 5 29" xfId="1231" xr:uid="{00000000-0005-0000-0000-0000C0060000}"/>
    <cellStyle name="Normální 5 3" xfId="1232" xr:uid="{00000000-0005-0000-0000-0000C1060000}"/>
    <cellStyle name="normální 5 30" xfId="1233" xr:uid="{00000000-0005-0000-0000-0000C2060000}"/>
    <cellStyle name="normální 5 31" xfId="1234" xr:uid="{00000000-0005-0000-0000-0000C3060000}"/>
    <cellStyle name="normální 5 32" xfId="1235" xr:uid="{00000000-0005-0000-0000-0000C4060000}"/>
    <cellStyle name="normální 5 33" xfId="1236" xr:uid="{00000000-0005-0000-0000-0000C5060000}"/>
    <cellStyle name="normální 5 34" xfId="1237" xr:uid="{00000000-0005-0000-0000-0000C6060000}"/>
    <cellStyle name="normální 5 35" xfId="1238" xr:uid="{00000000-0005-0000-0000-0000C7060000}"/>
    <cellStyle name="normální 5 36" xfId="1239" xr:uid="{00000000-0005-0000-0000-0000C8060000}"/>
    <cellStyle name="normální 5 37" xfId="1240" xr:uid="{00000000-0005-0000-0000-0000C9060000}"/>
    <cellStyle name="normální 5 38" xfId="1241" xr:uid="{00000000-0005-0000-0000-0000CA060000}"/>
    <cellStyle name="normální 5 39" xfId="1242" xr:uid="{00000000-0005-0000-0000-0000CB060000}"/>
    <cellStyle name="Normální 5 4" xfId="1243" xr:uid="{00000000-0005-0000-0000-0000CC060000}"/>
    <cellStyle name="normální 5 40" xfId="1244" xr:uid="{00000000-0005-0000-0000-0000CD060000}"/>
    <cellStyle name="normální 5 41" xfId="1245" xr:uid="{00000000-0005-0000-0000-0000CE060000}"/>
    <cellStyle name="normální 5 42" xfId="1246" xr:uid="{00000000-0005-0000-0000-0000CF060000}"/>
    <cellStyle name="normální 5 43" xfId="1247" xr:uid="{00000000-0005-0000-0000-0000D0060000}"/>
    <cellStyle name="normální 5 44" xfId="1248" xr:uid="{00000000-0005-0000-0000-0000D1060000}"/>
    <cellStyle name="normální 5 45" xfId="1249" xr:uid="{00000000-0005-0000-0000-0000D2060000}"/>
    <cellStyle name="normální 5 46" xfId="1250" xr:uid="{00000000-0005-0000-0000-0000D3060000}"/>
    <cellStyle name="normální 5 47" xfId="1251" xr:uid="{00000000-0005-0000-0000-0000D4060000}"/>
    <cellStyle name="Normální 5 5" xfId="1252" xr:uid="{00000000-0005-0000-0000-0000D5060000}"/>
    <cellStyle name="Normální 5 6" xfId="1253" xr:uid="{00000000-0005-0000-0000-0000D6060000}"/>
    <cellStyle name="Normální 5 7" xfId="1254" xr:uid="{00000000-0005-0000-0000-0000D7060000}"/>
    <cellStyle name="Normální 5 8" xfId="1255" xr:uid="{00000000-0005-0000-0000-0000D8060000}"/>
    <cellStyle name="Normální 5 9" xfId="1256" xr:uid="{00000000-0005-0000-0000-0000D9060000}"/>
    <cellStyle name="normální 50" xfId="1257" xr:uid="{00000000-0005-0000-0000-0000DA060000}"/>
    <cellStyle name="normální 51" xfId="1258" xr:uid="{00000000-0005-0000-0000-0000DB060000}"/>
    <cellStyle name="normální 52" xfId="1259" xr:uid="{00000000-0005-0000-0000-0000DC060000}"/>
    <cellStyle name="normální 53" xfId="1260" xr:uid="{00000000-0005-0000-0000-0000DD060000}"/>
    <cellStyle name="normální 54" xfId="1261" xr:uid="{00000000-0005-0000-0000-0000DE060000}"/>
    <cellStyle name="normální 55" xfId="1262" xr:uid="{00000000-0005-0000-0000-0000DF060000}"/>
    <cellStyle name="normální 56" xfId="1263" xr:uid="{00000000-0005-0000-0000-0000E0060000}"/>
    <cellStyle name="normální 57" xfId="9" xr:uid="{00000000-0005-0000-0000-0000E1060000}"/>
    <cellStyle name="normální 58" xfId="1264" xr:uid="{00000000-0005-0000-0000-0000E2060000}"/>
    <cellStyle name="normální 59" xfId="1265" xr:uid="{00000000-0005-0000-0000-0000E3060000}"/>
    <cellStyle name="Normální 6" xfId="1266" xr:uid="{00000000-0005-0000-0000-0000E4060000}"/>
    <cellStyle name="Normální 6 10" xfId="1267" xr:uid="{00000000-0005-0000-0000-0000E5060000}"/>
    <cellStyle name="Normální 6 11" xfId="1268" xr:uid="{00000000-0005-0000-0000-0000E6060000}"/>
    <cellStyle name="normální 6 2" xfId="1269" xr:uid="{00000000-0005-0000-0000-0000E7060000}"/>
    <cellStyle name="Normální 6 2 10" xfId="1270" xr:uid="{00000000-0005-0000-0000-0000E8060000}"/>
    <cellStyle name="normální 6 2 2" xfId="1271" xr:uid="{00000000-0005-0000-0000-0000E9060000}"/>
    <cellStyle name="normální 6 2 2 2" xfId="1272" xr:uid="{00000000-0005-0000-0000-0000EA060000}"/>
    <cellStyle name="normální 6 2 2 2 2" xfId="1273" xr:uid="{00000000-0005-0000-0000-0000EB060000}"/>
    <cellStyle name="normální 6 2 2 2 2 2" xfId="1274" xr:uid="{00000000-0005-0000-0000-0000EC060000}"/>
    <cellStyle name="normální 6 2 2 2 2 2 2" xfId="1275" xr:uid="{00000000-0005-0000-0000-0000ED060000}"/>
    <cellStyle name="normální 6 2 2 2 2 3" xfId="1276" xr:uid="{00000000-0005-0000-0000-0000EE060000}"/>
    <cellStyle name="normální 6 2 2 2 3" xfId="1277" xr:uid="{00000000-0005-0000-0000-0000EF060000}"/>
    <cellStyle name="normální 6 2 2 2 3 2" xfId="1278" xr:uid="{00000000-0005-0000-0000-0000F0060000}"/>
    <cellStyle name="normální 6 2 2 2 4" xfId="1279" xr:uid="{00000000-0005-0000-0000-0000F1060000}"/>
    <cellStyle name="normální 6 2 2 3" xfId="1280" xr:uid="{00000000-0005-0000-0000-0000F2060000}"/>
    <cellStyle name="normální 6 2 2 3 2" xfId="1281" xr:uid="{00000000-0005-0000-0000-0000F3060000}"/>
    <cellStyle name="normální 6 2 2 3 2 2" xfId="1282" xr:uid="{00000000-0005-0000-0000-0000F4060000}"/>
    <cellStyle name="normální 6 2 2 3 3" xfId="1283" xr:uid="{00000000-0005-0000-0000-0000F5060000}"/>
    <cellStyle name="normální 6 2 2 4" xfId="1284" xr:uid="{00000000-0005-0000-0000-0000F6060000}"/>
    <cellStyle name="normální 6 2 2 4 2" xfId="1285" xr:uid="{00000000-0005-0000-0000-0000F7060000}"/>
    <cellStyle name="normální 6 2 2 5" xfId="1286" xr:uid="{00000000-0005-0000-0000-0000F8060000}"/>
    <cellStyle name="normální 6 2 3" xfId="1287" xr:uid="{00000000-0005-0000-0000-0000F9060000}"/>
    <cellStyle name="normální 6 2 3 2" xfId="1288" xr:uid="{00000000-0005-0000-0000-0000FA060000}"/>
    <cellStyle name="normální 6 2 3 2 2" xfId="1289" xr:uid="{00000000-0005-0000-0000-0000FB060000}"/>
    <cellStyle name="normální 6 2 3 2 2 2" xfId="1290" xr:uid="{00000000-0005-0000-0000-0000FC060000}"/>
    <cellStyle name="normální 6 2 3 2 3" xfId="1291" xr:uid="{00000000-0005-0000-0000-0000FD060000}"/>
    <cellStyle name="normální 6 2 3 3" xfId="1292" xr:uid="{00000000-0005-0000-0000-0000FE060000}"/>
    <cellStyle name="normální 6 2 3 3 2" xfId="1293" xr:uid="{00000000-0005-0000-0000-0000FF060000}"/>
    <cellStyle name="normální 6 2 3 4" xfId="1294" xr:uid="{00000000-0005-0000-0000-000000070000}"/>
    <cellStyle name="normální 6 2 4" xfId="1295" xr:uid="{00000000-0005-0000-0000-000001070000}"/>
    <cellStyle name="normální 6 2 4 2" xfId="1296" xr:uid="{00000000-0005-0000-0000-000002070000}"/>
    <cellStyle name="normální 6 2 4 2 2" xfId="1297" xr:uid="{00000000-0005-0000-0000-000003070000}"/>
    <cellStyle name="normální 6 2 4 3" xfId="1298" xr:uid="{00000000-0005-0000-0000-000004070000}"/>
    <cellStyle name="normální 6 2 5" xfId="1299" xr:uid="{00000000-0005-0000-0000-000005070000}"/>
    <cellStyle name="normální 6 2 5 2" xfId="1300" xr:uid="{00000000-0005-0000-0000-000006070000}"/>
    <cellStyle name="normální 6 2 6" xfId="1301" xr:uid="{00000000-0005-0000-0000-000007070000}"/>
    <cellStyle name="normální 6 2 7" xfId="1302" xr:uid="{00000000-0005-0000-0000-000008070000}"/>
    <cellStyle name="Normální 6 2 8" xfId="1303" xr:uid="{00000000-0005-0000-0000-000009070000}"/>
    <cellStyle name="Normální 6 2 9" xfId="1304" xr:uid="{00000000-0005-0000-0000-00000A070000}"/>
    <cellStyle name="normální 6 3" xfId="1305" xr:uid="{00000000-0005-0000-0000-00000B070000}"/>
    <cellStyle name="normální 6 3 2" xfId="1306" xr:uid="{00000000-0005-0000-0000-00000C070000}"/>
    <cellStyle name="normální 6 3 2 2" xfId="1307" xr:uid="{00000000-0005-0000-0000-00000D070000}"/>
    <cellStyle name="normální 6 3 2 2 2" xfId="1308" xr:uid="{00000000-0005-0000-0000-00000E070000}"/>
    <cellStyle name="normální 6 3 2 2 2 2" xfId="1309" xr:uid="{00000000-0005-0000-0000-00000F070000}"/>
    <cellStyle name="normální 6 3 2 2 2 2 2" xfId="1310" xr:uid="{00000000-0005-0000-0000-000010070000}"/>
    <cellStyle name="normální 6 3 2 2 2 3" xfId="1311" xr:uid="{00000000-0005-0000-0000-000011070000}"/>
    <cellStyle name="normální 6 3 2 2 3" xfId="1312" xr:uid="{00000000-0005-0000-0000-000012070000}"/>
    <cellStyle name="normální 6 3 2 2 3 2" xfId="1313" xr:uid="{00000000-0005-0000-0000-000013070000}"/>
    <cellStyle name="normální 6 3 2 2 4" xfId="1314" xr:uid="{00000000-0005-0000-0000-000014070000}"/>
    <cellStyle name="normální 6 3 2 3" xfId="1315" xr:uid="{00000000-0005-0000-0000-000015070000}"/>
    <cellStyle name="normální 6 3 2 3 2" xfId="1316" xr:uid="{00000000-0005-0000-0000-000016070000}"/>
    <cellStyle name="normální 6 3 2 3 2 2" xfId="1317" xr:uid="{00000000-0005-0000-0000-000017070000}"/>
    <cellStyle name="normální 6 3 2 3 3" xfId="1318" xr:uid="{00000000-0005-0000-0000-000018070000}"/>
    <cellStyle name="normální 6 3 2 4" xfId="1319" xr:uid="{00000000-0005-0000-0000-000019070000}"/>
    <cellStyle name="normální 6 3 2 4 2" xfId="1320" xr:uid="{00000000-0005-0000-0000-00001A070000}"/>
    <cellStyle name="normální 6 3 2 5" xfId="1321" xr:uid="{00000000-0005-0000-0000-00001B070000}"/>
    <cellStyle name="normální 6 3 3" xfId="1322" xr:uid="{00000000-0005-0000-0000-00001C070000}"/>
    <cellStyle name="normální 6 3 3 2" xfId="1323" xr:uid="{00000000-0005-0000-0000-00001D070000}"/>
    <cellStyle name="normální 6 3 3 2 2" xfId="1324" xr:uid="{00000000-0005-0000-0000-00001E070000}"/>
    <cellStyle name="normální 6 3 3 2 2 2" xfId="1325" xr:uid="{00000000-0005-0000-0000-00001F070000}"/>
    <cellStyle name="normální 6 3 3 2 3" xfId="1326" xr:uid="{00000000-0005-0000-0000-000020070000}"/>
    <cellStyle name="normální 6 3 3 3" xfId="1327" xr:uid="{00000000-0005-0000-0000-000021070000}"/>
    <cellStyle name="normální 6 3 3 3 2" xfId="1328" xr:uid="{00000000-0005-0000-0000-000022070000}"/>
    <cellStyle name="normální 6 3 3 4" xfId="1329" xr:uid="{00000000-0005-0000-0000-000023070000}"/>
    <cellStyle name="normální 6 3 4" xfId="1330" xr:uid="{00000000-0005-0000-0000-000024070000}"/>
    <cellStyle name="normální 6 3 4 2" xfId="1331" xr:uid="{00000000-0005-0000-0000-000025070000}"/>
    <cellStyle name="normální 6 3 4 2 2" xfId="1332" xr:uid="{00000000-0005-0000-0000-000026070000}"/>
    <cellStyle name="normální 6 3 4 3" xfId="1333" xr:uid="{00000000-0005-0000-0000-000027070000}"/>
    <cellStyle name="normální 6 3 5" xfId="1334" xr:uid="{00000000-0005-0000-0000-000028070000}"/>
    <cellStyle name="normální 6 3 5 2" xfId="1335" xr:uid="{00000000-0005-0000-0000-000029070000}"/>
    <cellStyle name="normální 6 3 6" xfId="1336" xr:uid="{00000000-0005-0000-0000-00002A070000}"/>
    <cellStyle name="Normální 6 4" xfId="1337" xr:uid="{00000000-0005-0000-0000-00002B070000}"/>
    <cellStyle name="Normální 6 5" xfId="1338" xr:uid="{00000000-0005-0000-0000-00002C070000}"/>
    <cellStyle name="Normální 6 6" xfId="1339" xr:uid="{00000000-0005-0000-0000-00002D070000}"/>
    <cellStyle name="Normální 6 7" xfId="1340" xr:uid="{00000000-0005-0000-0000-00002E070000}"/>
    <cellStyle name="Normální 6 8" xfId="1341" xr:uid="{00000000-0005-0000-0000-00002F070000}"/>
    <cellStyle name="Normální 6 9" xfId="1342" xr:uid="{00000000-0005-0000-0000-000030070000}"/>
    <cellStyle name="normální 60" xfId="1343" xr:uid="{00000000-0005-0000-0000-000031070000}"/>
    <cellStyle name="normální 61" xfId="1344" xr:uid="{00000000-0005-0000-0000-000032070000}"/>
    <cellStyle name="normální 62" xfId="1345" xr:uid="{00000000-0005-0000-0000-000033070000}"/>
    <cellStyle name="normální 63" xfId="1346" xr:uid="{00000000-0005-0000-0000-000034070000}"/>
    <cellStyle name="normální 64" xfId="1347" xr:uid="{00000000-0005-0000-0000-000035070000}"/>
    <cellStyle name="normální 65" xfId="10" xr:uid="{00000000-0005-0000-0000-000036070000}"/>
    <cellStyle name="normální 66" xfId="12" xr:uid="{00000000-0005-0000-0000-000037070000}"/>
    <cellStyle name="normální 67" xfId="1348" xr:uid="{00000000-0005-0000-0000-000038070000}"/>
    <cellStyle name="normální 68" xfId="1349" xr:uid="{00000000-0005-0000-0000-000039070000}"/>
    <cellStyle name="normální 69" xfId="1350" xr:uid="{00000000-0005-0000-0000-00003A070000}"/>
    <cellStyle name="Normální 7" xfId="1351" xr:uid="{00000000-0005-0000-0000-00003B070000}"/>
    <cellStyle name="Normální 7 10" xfId="1352" xr:uid="{00000000-0005-0000-0000-00003C070000}"/>
    <cellStyle name="Normální 7 11" xfId="1353" xr:uid="{00000000-0005-0000-0000-00003D070000}"/>
    <cellStyle name="normální 7 2" xfId="1354" xr:uid="{00000000-0005-0000-0000-00003E070000}"/>
    <cellStyle name="Normální 7 2 10" xfId="1355" xr:uid="{00000000-0005-0000-0000-00003F070000}"/>
    <cellStyle name="normální 7 2 2" xfId="1356" xr:uid="{00000000-0005-0000-0000-000040070000}"/>
    <cellStyle name="normální 7 2 2 2" xfId="1357" xr:uid="{00000000-0005-0000-0000-000041070000}"/>
    <cellStyle name="normální 7 2 2 2 2" xfId="1358" xr:uid="{00000000-0005-0000-0000-000042070000}"/>
    <cellStyle name="normální 7 2 2 2 2 2" xfId="1359" xr:uid="{00000000-0005-0000-0000-000043070000}"/>
    <cellStyle name="normální 7 2 2 2 2 2 2" xfId="1360" xr:uid="{00000000-0005-0000-0000-000044070000}"/>
    <cellStyle name="normální 7 2 2 2 2 3" xfId="1361" xr:uid="{00000000-0005-0000-0000-000045070000}"/>
    <cellStyle name="normální 7 2 2 2 3" xfId="1362" xr:uid="{00000000-0005-0000-0000-000046070000}"/>
    <cellStyle name="normální 7 2 2 2 3 2" xfId="1363" xr:uid="{00000000-0005-0000-0000-000047070000}"/>
    <cellStyle name="normální 7 2 2 2 4" xfId="1364" xr:uid="{00000000-0005-0000-0000-000048070000}"/>
    <cellStyle name="normální 7 2 2 3" xfId="1365" xr:uid="{00000000-0005-0000-0000-000049070000}"/>
    <cellStyle name="normální 7 2 2 3 2" xfId="1366" xr:uid="{00000000-0005-0000-0000-00004A070000}"/>
    <cellStyle name="normální 7 2 2 3 2 2" xfId="1367" xr:uid="{00000000-0005-0000-0000-00004B070000}"/>
    <cellStyle name="normální 7 2 2 3 3" xfId="1368" xr:uid="{00000000-0005-0000-0000-00004C070000}"/>
    <cellStyle name="normální 7 2 2 4" xfId="1369" xr:uid="{00000000-0005-0000-0000-00004D070000}"/>
    <cellStyle name="normální 7 2 2 4 2" xfId="1370" xr:uid="{00000000-0005-0000-0000-00004E070000}"/>
    <cellStyle name="normální 7 2 2 5" xfId="1371" xr:uid="{00000000-0005-0000-0000-00004F070000}"/>
    <cellStyle name="normální 7 2 3" xfId="1372" xr:uid="{00000000-0005-0000-0000-000050070000}"/>
    <cellStyle name="normální 7 2 3 2" xfId="1373" xr:uid="{00000000-0005-0000-0000-000051070000}"/>
    <cellStyle name="normální 7 2 3 2 2" xfId="1374" xr:uid="{00000000-0005-0000-0000-000052070000}"/>
    <cellStyle name="normální 7 2 3 2 2 2" xfId="1375" xr:uid="{00000000-0005-0000-0000-000053070000}"/>
    <cellStyle name="normální 7 2 3 2 3" xfId="1376" xr:uid="{00000000-0005-0000-0000-000054070000}"/>
    <cellStyle name="normální 7 2 3 3" xfId="1377" xr:uid="{00000000-0005-0000-0000-000055070000}"/>
    <cellStyle name="normální 7 2 3 3 2" xfId="1378" xr:uid="{00000000-0005-0000-0000-000056070000}"/>
    <cellStyle name="normální 7 2 3 4" xfId="1379" xr:uid="{00000000-0005-0000-0000-000057070000}"/>
    <cellStyle name="normální 7 2 4" xfId="1380" xr:uid="{00000000-0005-0000-0000-000058070000}"/>
    <cellStyle name="normální 7 2 4 2" xfId="1381" xr:uid="{00000000-0005-0000-0000-000059070000}"/>
    <cellStyle name="normální 7 2 4 2 2" xfId="1382" xr:uid="{00000000-0005-0000-0000-00005A070000}"/>
    <cellStyle name="normální 7 2 4 3" xfId="1383" xr:uid="{00000000-0005-0000-0000-00005B070000}"/>
    <cellStyle name="normální 7 2 5" xfId="1384" xr:uid="{00000000-0005-0000-0000-00005C070000}"/>
    <cellStyle name="normální 7 2 5 2" xfId="1385" xr:uid="{00000000-0005-0000-0000-00005D070000}"/>
    <cellStyle name="normální 7 2 6" xfId="1386" xr:uid="{00000000-0005-0000-0000-00005E070000}"/>
    <cellStyle name="normální 7 2 7" xfId="1387" xr:uid="{00000000-0005-0000-0000-00005F070000}"/>
    <cellStyle name="Normální 7 2 8" xfId="1388" xr:uid="{00000000-0005-0000-0000-000060070000}"/>
    <cellStyle name="Normální 7 2 9" xfId="1389" xr:uid="{00000000-0005-0000-0000-000061070000}"/>
    <cellStyle name="normální 7 3" xfId="1390" xr:uid="{00000000-0005-0000-0000-000062070000}"/>
    <cellStyle name="normální 7 3 2" xfId="1391" xr:uid="{00000000-0005-0000-0000-000063070000}"/>
    <cellStyle name="normální 7 3 2 2" xfId="1392" xr:uid="{00000000-0005-0000-0000-000064070000}"/>
    <cellStyle name="normální 7 3 2 2 2" xfId="1393" xr:uid="{00000000-0005-0000-0000-000065070000}"/>
    <cellStyle name="normální 7 3 2 2 2 2" xfId="1394" xr:uid="{00000000-0005-0000-0000-000066070000}"/>
    <cellStyle name="normální 7 3 2 2 2 2 2" xfId="1395" xr:uid="{00000000-0005-0000-0000-000067070000}"/>
    <cellStyle name="normální 7 3 2 2 2 3" xfId="1396" xr:uid="{00000000-0005-0000-0000-000068070000}"/>
    <cellStyle name="normální 7 3 2 2 3" xfId="1397" xr:uid="{00000000-0005-0000-0000-000069070000}"/>
    <cellStyle name="normální 7 3 2 2 3 2" xfId="1398" xr:uid="{00000000-0005-0000-0000-00006A070000}"/>
    <cellStyle name="normální 7 3 2 2 4" xfId="1399" xr:uid="{00000000-0005-0000-0000-00006B070000}"/>
    <cellStyle name="normální 7 3 2 3" xfId="1400" xr:uid="{00000000-0005-0000-0000-00006C070000}"/>
    <cellStyle name="normální 7 3 2 3 2" xfId="1401" xr:uid="{00000000-0005-0000-0000-00006D070000}"/>
    <cellStyle name="normální 7 3 2 3 2 2" xfId="1402" xr:uid="{00000000-0005-0000-0000-00006E070000}"/>
    <cellStyle name="normální 7 3 2 3 3" xfId="1403" xr:uid="{00000000-0005-0000-0000-00006F070000}"/>
    <cellStyle name="normální 7 3 2 4" xfId="1404" xr:uid="{00000000-0005-0000-0000-000070070000}"/>
    <cellStyle name="normální 7 3 2 4 2" xfId="1405" xr:uid="{00000000-0005-0000-0000-000071070000}"/>
    <cellStyle name="normální 7 3 2 5" xfId="1406" xr:uid="{00000000-0005-0000-0000-000072070000}"/>
    <cellStyle name="normální 7 3 3" xfId="1407" xr:uid="{00000000-0005-0000-0000-000073070000}"/>
    <cellStyle name="normální 7 3 3 2" xfId="1408" xr:uid="{00000000-0005-0000-0000-000074070000}"/>
    <cellStyle name="normální 7 3 3 2 2" xfId="1409" xr:uid="{00000000-0005-0000-0000-000075070000}"/>
    <cellStyle name="normální 7 3 3 2 2 2" xfId="1410" xr:uid="{00000000-0005-0000-0000-000076070000}"/>
    <cellStyle name="normální 7 3 3 2 3" xfId="1411" xr:uid="{00000000-0005-0000-0000-000077070000}"/>
    <cellStyle name="normální 7 3 3 3" xfId="1412" xr:uid="{00000000-0005-0000-0000-000078070000}"/>
    <cellStyle name="normální 7 3 3 3 2" xfId="1413" xr:uid="{00000000-0005-0000-0000-000079070000}"/>
    <cellStyle name="normální 7 3 3 4" xfId="1414" xr:uid="{00000000-0005-0000-0000-00007A070000}"/>
    <cellStyle name="normální 7 3 4" xfId="1415" xr:uid="{00000000-0005-0000-0000-00007B070000}"/>
    <cellStyle name="normální 7 3 4 2" xfId="1416" xr:uid="{00000000-0005-0000-0000-00007C070000}"/>
    <cellStyle name="normální 7 3 4 2 2" xfId="1417" xr:uid="{00000000-0005-0000-0000-00007D070000}"/>
    <cellStyle name="normální 7 3 4 3" xfId="1418" xr:uid="{00000000-0005-0000-0000-00007E070000}"/>
    <cellStyle name="normální 7 3 5" xfId="1419" xr:uid="{00000000-0005-0000-0000-00007F070000}"/>
    <cellStyle name="normální 7 3 5 2" xfId="1420" xr:uid="{00000000-0005-0000-0000-000080070000}"/>
    <cellStyle name="normální 7 3 6" xfId="1421" xr:uid="{00000000-0005-0000-0000-000081070000}"/>
    <cellStyle name="Normální 7 4" xfId="1422" xr:uid="{00000000-0005-0000-0000-000082070000}"/>
    <cellStyle name="Normální 7 5" xfId="1423" xr:uid="{00000000-0005-0000-0000-000083070000}"/>
    <cellStyle name="Normální 7 6" xfId="1424" xr:uid="{00000000-0005-0000-0000-000084070000}"/>
    <cellStyle name="Normální 7 7" xfId="1425" xr:uid="{00000000-0005-0000-0000-000085070000}"/>
    <cellStyle name="Normální 7 8" xfId="1426" xr:uid="{00000000-0005-0000-0000-000086070000}"/>
    <cellStyle name="Normální 7 9" xfId="1427" xr:uid="{00000000-0005-0000-0000-000087070000}"/>
    <cellStyle name="normální 70" xfId="1428" xr:uid="{00000000-0005-0000-0000-000088070000}"/>
    <cellStyle name="normální 71" xfId="1429" xr:uid="{00000000-0005-0000-0000-000089070000}"/>
    <cellStyle name="normální 72" xfId="1430" xr:uid="{00000000-0005-0000-0000-00008A070000}"/>
    <cellStyle name="normální 73" xfId="1431" xr:uid="{00000000-0005-0000-0000-00008B070000}"/>
    <cellStyle name="normální 74" xfId="1432" xr:uid="{00000000-0005-0000-0000-00008C070000}"/>
    <cellStyle name="normální 75" xfId="1433" xr:uid="{00000000-0005-0000-0000-00008D070000}"/>
    <cellStyle name="normální 76" xfId="1434" xr:uid="{00000000-0005-0000-0000-00008E070000}"/>
    <cellStyle name="normální 77" xfId="1435" xr:uid="{00000000-0005-0000-0000-00008F070000}"/>
    <cellStyle name="normální 78" xfId="1436" xr:uid="{00000000-0005-0000-0000-000090070000}"/>
    <cellStyle name="normální 79" xfId="1437" xr:uid="{00000000-0005-0000-0000-000091070000}"/>
    <cellStyle name="Normální 8" xfId="1438" xr:uid="{00000000-0005-0000-0000-000092070000}"/>
    <cellStyle name="Normální 8 10" xfId="1439" xr:uid="{00000000-0005-0000-0000-000093070000}"/>
    <cellStyle name="Normální 8 11" xfId="1440" xr:uid="{00000000-0005-0000-0000-000094070000}"/>
    <cellStyle name="normální 8 2" xfId="1441" xr:uid="{00000000-0005-0000-0000-000095070000}"/>
    <cellStyle name="Normální 8 2 10" xfId="1442" xr:uid="{00000000-0005-0000-0000-000096070000}"/>
    <cellStyle name="normální 8 2 2" xfId="1443" xr:uid="{00000000-0005-0000-0000-000097070000}"/>
    <cellStyle name="normální 8 2 2 2" xfId="1444" xr:uid="{00000000-0005-0000-0000-000098070000}"/>
    <cellStyle name="normální 8 2 2 2 2" xfId="1445" xr:uid="{00000000-0005-0000-0000-000099070000}"/>
    <cellStyle name="normální 8 2 2 2 2 2" xfId="1446" xr:uid="{00000000-0005-0000-0000-00009A070000}"/>
    <cellStyle name="normální 8 2 2 2 2 2 2" xfId="1447" xr:uid="{00000000-0005-0000-0000-00009B070000}"/>
    <cellStyle name="normální 8 2 2 2 2 3" xfId="1448" xr:uid="{00000000-0005-0000-0000-00009C070000}"/>
    <cellStyle name="normální 8 2 2 2 3" xfId="1449" xr:uid="{00000000-0005-0000-0000-00009D070000}"/>
    <cellStyle name="normální 8 2 2 2 3 2" xfId="1450" xr:uid="{00000000-0005-0000-0000-00009E070000}"/>
    <cellStyle name="normální 8 2 2 2 4" xfId="1451" xr:uid="{00000000-0005-0000-0000-00009F070000}"/>
    <cellStyle name="normální 8 2 2 3" xfId="1452" xr:uid="{00000000-0005-0000-0000-0000A0070000}"/>
    <cellStyle name="normální 8 2 2 3 2" xfId="1453" xr:uid="{00000000-0005-0000-0000-0000A1070000}"/>
    <cellStyle name="normální 8 2 2 3 2 2" xfId="1454" xr:uid="{00000000-0005-0000-0000-0000A2070000}"/>
    <cellStyle name="normální 8 2 2 3 3" xfId="1455" xr:uid="{00000000-0005-0000-0000-0000A3070000}"/>
    <cellStyle name="normální 8 2 2 4" xfId="1456" xr:uid="{00000000-0005-0000-0000-0000A4070000}"/>
    <cellStyle name="normální 8 2 2 4 2" xfId="1457" xr:uid="{00000000-0005-0000-0000-0000A5070000}"/>
    <cellStyle name="normální 8 2 2 5" xfId="1458" xr:uid="{00000000-0005-0000-0000-0000A6070000}"/>
    <cellStyle name="normální 8 2 3" xfId="1459" xr:uid="{00000000-0005-0000-0000-0000A7070000}"/>
    <cellStyle name="normální 8 2 3 2" xfId="1460" xr:uid="{00000000-0005-0000-0000-0000A8070000}"/>
    <cellStyle name="normální 8 2 3 2 2" xfId="1461" xr:uid="{00000000-0005-0000-0000-0000A9070000}"/>
    <cellStyle name="normální 8 2 3 2 2 2" xfId="1462" xr:uid="{00000000-0005-0000-0000-0000AA070000}"/>
    <cellStyle name="normální 8 2 3 2 3" xfId="1463" xr:uid="{00000000-0005-0000-0000-0000AB070000}"/>
    <cellStyle name="normální 8 2 3 3" xfId="1464" xr:uid="{00000000-0005-0000-0000-0000AC070000}"/>
    <cellStyle name="normální 8 2 3 3 2" xfId="1465" xr:uid="{00000000-0005-0000-0000-0000AD070000}"/>
    <cellStyle name="normální 8 2 3 4" xfId="1466" xr:uid="{00000000-0005-0000-0000-0000AE070000}"/>
    <cellStyle name="normální 8 2 4" xfId="1467" xr:uid="{00000000-0005-0000-0000-0000AF070000}"/>
    <cellStyle name="normální 8 2 4 2" xfId="1468" xr:uid="{00000000-0005-0000-0000-0000B0070000}"/>
    <cellStyle name="normální 8 2 4 2 2" xfId="1469" xr:uid="{00000000-0005-0000-0000-0000B1070000}"/>
    <cellStyle name="normální 8 2 4 3" xfId="1470" xr:uid="{00000000-0005-0000-0000-0000B2070000}"/>
    <cellStyle name="normální 8 2 5" xfId="1471" xr:uid="{00000000-0005-0000-0000-0000B3070000}"/>
    <cellStyle name="normální 8 2 5 2" xfId="1472" xr:uid="{00000000-0005-0000-0000-0000B4070000}"/>
    <cellStyle name="normální 8 2 6" xfId="1473" xr:uid="{00000000-0005-0000-0000-0000B5070000}"/>
    <cellStyle name="normální 8 2 7" xfId="1474" xr:uid="{00000000-0005-0000-0000-0000B6070000}"/>
    <cellStyle name="Normální 8 2 8" xfId="1475" xr:uid="{00000000-0005-0000-0000-0000B7070000}"/>
    <cellStyle name="Normální 8 2 9" xfId="1476" xr:uid="{00000000-0005-0000-0000-0000B8070000}"/>
    <cellStyle name="normální 8 3" xfId="1477" xr:uid="{00000000-0005-0000-0000-0000B9070000}"/>
    <cellStyle name="normální 8 3 2" xfId="1478" xr:uid="{00000000-0005-0000-0000-0000BA070000}"/>
    <cellStyle name="normální 8 3 2 2" xfId="1479" xr:uid="{00000000-0005-0000-0000-0000BB070000}"/>
    <cellStyle name="normální 8 3 2 2 2" xfId="1480" xr:uid="{00000000-0005-0000-0000-0000BC070000}"/>
    <cellStyle name="normální 8 3 2 2 2 2" xfId="1481" xr:uid="{00000000-0005-0000-0000-0000BD070000}"/>
    <cellStyle name="normální 8 3 2 2 2 2 2" xfId="1482" xr:uid="{00000000-0005-0000-0000-0000BE070000}"/>
    <cellStyle name="normální 8 3 2 2 2 3" xfId="1483" xr:uid="{00000000-0005-0000-0000-0000BF070000}"/>
    <cellStyle name="normální 8 3 2 2 3" xfId="1484" xr:uid="{00000000-0005-0000-0000-0000C0070000}"/>
    <cellStyle name="normální 8 3 2 2 3 2" xfId="1485" xr:uid="{00000000-0005-0000-0000-0000C1070000}"/>
    <cellStyle name="normální 8 3 2 2 4" xfId="1486" xr:uid="{00000000-0005-0000-0000-0000C2070000}"/>
    <cellStyle name="normální 8 3 2 3" xfId="1487" xr:uid="{00000000-0005-0000-0000-0000C3070000}"/>
    <cellStyle name="normální 8 3 2 3 2" xfId="1488" xr:uid="{00000000-0005-0000-0000-0000C4070000}"/>
    <cellStyle name="normální 8 3 2 3 2 2" xfId="1489" xr:uid="{00000000-0005-0000-0000-0000C5070000}"/>
    <cellStyle name="normální 8 3 2 3 3" xfId="1490" xr:uid="{00000000-0005-0000-0000-0000C6070000}"/>
    <cellStyle name="normální 8 3 2 4" xfId="1491" xr:uid="{00000000-0005-0000-0000-0000C7070000}"/>
    <cellStyle name="normální 8 3 2 4 2" xfId="1492" xr:uid="{00000000-0005-0000-0000-0000C8070000}"/>
    <cellStyle name="normální 8 3 2 5" xfId="1493" xr:uid="{00000000-0005-0000-0000-0000C9070000}"/>
    <cellStyle name="normální 8 3 3" xfId="1494" xr:uid="{00000000-0005-0000-0000-0000CA070000}"/>
    <cellStyle name="normální 8 3 3 2" xfId="1495" xr:uid="{00000000-0005-0000-0000-0000CB070000}"/>
    <cellStyle name="normální 8 3 3 2 2" xfId="1496" xr:uid="{00000000-0005-0000-0000-0000CC070000}"/>
    <cellStyle name="normální 8 3 3 2 2 2" xfId="1497" xr:uid="{00000000-0005-0000-0000-0000CD070000}"/>
    <cellStyle name="normální 8 3 3 2 3" xfId="1498" xr:uid="{00000000-0005-0000-0000-0000CE070000}"/>
    <cellStyle name="normální 8 3 3 3" xfId="1499" xr:uid="{00000000-0005-0000-0000-0000CF070000}"/>
    <cellStyle name="normální 8 3 3 3 2" xfId="1500" xr:uid="{00000000-0005-0000-0000-0000D0070000}"/>
    <cellStyle name="normální 8 3 3 4" xfId="1501" xr:uid="{00000000-0005-0000-0000-0000D1070000}"/>
    <cellStyle name="normální 8 3 4" xfId="1502" xr:uid="{00000000-0005-0000-0000-0000D2070000}"/>
    <cellStyle name="normální 8 3 4 2" xfId="1503" xr:uid="{00000000-0005-0000-0000-0000D3070000}"/>
    <cellStyle name="normální 8 3 4 2 2" xfId="1504" xr:uid="{00000000-0005-0000-0000-0000D4070000}"/>
    <cellStyle name="normální 8 3 4 3" xfId="1505" xr:uid="{00000000-0005-0000-0000-0000D5070000}"/>
    <cellStyle name="normální 8 3 5" xfId="1506" xr:uid="{00000000-0005-0000-0000-0000D6070000}"/>
    <cellStyle name="normální 8 3 5 2" xfId="1507" xr:uid="{00000000-0005-0000-0000-0000D7070000}"/>
    <cellStyle name="normální 8 3 6" xfId="1508" xr:uid="{00000000-0005-0000-0000-0000D8070000}"/>
    <cellStyle name="Normální 8 4" xfId="1509" xr:uid="{00000000-0005-0000-0000-0000D9070000}"/>
    <cellStyle name="Normální 8 5" xfId="1510" xr:uid="{00000000-0005-0000-0000-0000DA070000}"/>
    <cellStyle name="Normální 8 6" xfId="1511" xr:uid="{00000000-0005-0000-0000-0000DB070000}"/>
    <cellStyle name="Normální 8 7" xfId="1512" xr:uid="{00000000-0005-0000-0000-0000DC070000}"/>
    <cellStyle name="Normální 8 8" xfId="1513" xr:uid="{00000000-0005-0000-0000-0000DD070000}"/>
    <cellStyle name="Normální 8 9" xfId="1514" xr:uid="{00000000-0005-0000-0000-0000DE070000}"/>
    <cellStyle name="normální 80" xfId="1515" xr:uid="{00000000-0005-0000-0000-0000DF070000}"/>
    <cellStyle name="normální 81" xfId="1516" xr:uid="{00000000-0005-0000-0000-0000E0070000}"/>
    <cellStyle name="normální 82" xfId="1517" xr:uid="{00000000-0005-0000-0000-0000E1070000}"/>
    <cellStyle name="normální 83" xfId="1518" xr:uid="{00000000-0005-0000-0000-0000E2070000}"/>
    <cellStyle name="normální 84" xfId="1519" xr:uid="{00000000-0005-0000-0000-0000E3070000}"/>
    <cellStyle name="normální 85" xfId="1520" xr:uid="{00000000-0005-0000-0000-0000E4070000}"/>
    <cellStyle name="normální 86" xfId="1521" xr:uid="{00000000-0005-0000-0000-0000E5070000}"/>
    <cellStyle name="normální 87" xfId="1522" xr:uid="{00000000-0005-0000-0000-0000E6070000}"/>
    <cellStyle name="normální 88" xfId="1523" xr:uid="{00000000-0005-0000-0000-0000E7070000}"/>
    <cellStyle name="normální 89" xfId="1524" xr:uid="{00000000-0005-0000-0000-0000E8070000}"/>
    <cellStyle name="Normální 9" xfId="1525" xr:uid="{00000000-0005-0000-0000-0000E9070000}"/>
    <cellStyle name="Normální 9 10" xfId="1526" xr:uid="{00000000-0005-0000-0000-0000EA070000}"/>
    <cellStyle name="Normální 9 11" xfId="1527" xr:uid="{00000000-0005-0000-0000-0000EB070000}"/>
    <cellStyle name="normální 9 2" xfId="1528" xr:uid="{00000000-0005-0000-0000-0000EC070000}"/>
    <cellStyle name="Normální 9 2 10" xfId="1529" xr:uid="{00000000-0005-0000-0000-0000ED070000}"/>
    <cellStyle name="normální 9 2 2" xfId="1530" xr:uid="{00000000-0005-0000-0000-0000EE070000}"/>
    <cellStyle name="normální 9 2 2 2" xfId="1531" xr:uid="{00000000-0005-0000-0000-0000EF070000}"/>
    <cellStyle name="normální 9 2 2 2 2" xfId="1532" xr:uid="{00000000-0005-0000-0000-0000F0070000}"/>
    <cellStyle name="normální 9 2 2 2 2 2" xfId="1533" xr:uid="{00000000-0005-0000-0000-0000F1070000}"/>
    <cellStyle name="normální 9 2 2 2 2 2 2" xfId="1534" xr:uid="{00000000-0005-0000-0000-0000F2070000}"/>
    <cellStyle name="normální 9 2 2 2 2 3" xfId="1535" xr:uid="{00000000-0005-0000-0000-0000F3070000}"/>
    <cellStyle name="normální 9 2 2 2 3" xfId="1536" xr:uid="{00000000-0005-0000-0000-0000F4070000}"/>
    <cellStyle name="normální 9 2 2 2 3 2" xfId="1537" xr:uid="{00000000-0005-0000-0000-0000F5070000}"/>
    <cellStyle name="normální 9 2 2 2 4" xfId="1538" xr:uid="{00000000-0005-0000-0000-0000F6070000}"/>
    <cellStyle name="normální 9 2 2 3" xfId="1539" xr:uid="{00000000-0005-0000-0000-0000F7070000}"/>
    <cellStyle name="normální 9 2 2 3 2" xfId="1540" xr:uid="{00000000-0005-0000-0000-0000F8070000}"/>
    <cellStyle name="normální 9 2 2 3 2 2" xfId="1541" xr:uid="{00000000-0005-0000-0000-0000F9070000}"/>
    <cellStyle name="normální 9 2 2 3 3" xfId="1542" xr:uid="{00000000-0005-0000-0000-0000FA070000}"/>
    <cellStyle name="normální 9 2 2 4" xfId="1543" xr:uid="{00000000-0005-0000-0000-0000FB070000}"/>
    <cellStyle name="normální 9 2 2 4 2" xfId="1544" xr:uid="{00000000-0005-0000-0000-0000FC070000}"/>
    <cellStyle name="normální 9 2 2 5" xfId="1545" xr:uid="{00000000-0005-0000-0000-0000FD070000}"/>
    <cellStyle name="normální 9 2 3" xfId="1546" xr:uid="{00000000-0005-0000-0000-0000FE070000}"/>
    <cellStyle name="normální 9 2 3 2" xfId="1547" xr:uid="{00000000-0005-0000-0000-0000FF070000}"/>
    <cellStyle name="normální 9 2 3 2 2" xfId="1548" xr:uid="{00000000-0005-0000-0000-000000080000}"/>
    <cellStyle name="normální 9 2 3 2 2 2" xfId="1549" xr:uid="{00000000-0005-0000-0000-000001080000}"/>
    <cellStyle name="normální 9 2 3 2 3" xfId="1550" xr:uid="{00000000-0005-0000-0000-000002080000}"/>
    <cellStyle name="normální 9 2 3 3" xfId="1551" xr:uid="{00000000-0005-0000-0000-000003080000}"/>
    <cellStyle name="normální 9 2 3 3 2" xfId="1552" xr:uid="{00000000-0005-0000-0000-000004080000}"/>
    <cellStyle name="normální 9 2 3 4" xfId="1553" xr:uid="{00000000-0005-0000-0000-000005080000}"/>
    <cellStyle name="normální 9 2 4" xfId="1554" xr:uid="{00000000-0005-0000-0000-000006080000}"/>
    <cellStyle name="normální 9 2 4 2" xfId="1555" xr:uid="{00000000-0005-0000-0000-000007080000}"/>
    <cellStyle name="normální 9 2 4 2 2" xfId="1556" xr:uid="{00000000-0005-0000-0000-000008080000}"/>
    <cellStyle name="normální 9 2 4 3" xfId="1557" xr:uid="{00000000-0005-0000-0000-000009080000}"/>
    <cellStyle name="normální 9 2 5" xfId="1558" xr:uid="{00000000-0005-0000-0000-00000A080000}"/>
    <cellStyle name="normální 9 2 5 2" xfId="1559" xr:uid="{00000000-0005-0000-0000-00000B080000}"/>
    <cellStyle name="normální 9 2 6" xfId="1560" xr:uid="{00000000-0005-0000-0000-00000C080000}"/>
    <cellStyle name="normální 9 2 7" xfId="1561" xr:uid="{00000000-0005-0000-0000-00000D080000}"/>
    <cellStyle name="Normální 9 2 8" xfId="1562" xr:uid="{00000000-0005-0000-0000-00000E080000}"/>
    <cellStyle name="Normální 9 2 9" xfId="1563" xr:uid="{00000000-0005-0000-0000-00000F080000}"/>
    <cellStyle name="normální 9 3" xfId="1564" xr:uid="{00000000-0005-0000-0000-000010080000}"/>
    <cellStyle name="normální 9 3 2" xfId="1565" xr:uid="{00000000-0005-0000-0000-000011080000}"/>
    <cellStyle name="normální 9 3 2 2" xfId="1566" xr:uid="{00000000-0005-0000-0000-000012080000}"/>
    <cellStyle name="normální 9 3 2 2 2" xfId="1567" xr:uid="{00000000-0005-0000-0000-000013080000}"/>
    <cellStyle name="normální 9 3 2 2 2 2" xfId="1568" xr:uid="{00000000-0005-0000-0000-000014080000}"/>
    <cellStyle name="normální 9 3 2 2 2 2 2" xfId="1569" xr:uid="{00000000-0005-0000-0000-000015080000}"/>
    <cellStyle name="normální 9 3 2 2 2 3" xfId="1570" xr:uid="{00000000-0005-0000-0000-000016080000}"/>
    <cellStyle name="normální 9 3 2 2 3" xfId="1571" xr:uid="{00000000-0005-0000-0000-000017080000}"/>
    <cellStyle name="normální 9 3 2 2 3 2" xfId="1572" xr:uid="{00000000-0005-0000-0000-000018080000}"/>
    <cellStyle name="normální 9 3 2 2 4" xfId="1573" xr:uid="{00000000-0005-0000-0000-000019080000}"/>
    <cellStyle name="normální 9 3 2 3" xfId="1574" xr:uid="{00000000-0005-0000-0000-00001A080000}"/>
    <cellStyle name="normální 9 3 2 3 2" xfId="1575" xr:uid="{00000000-0005-0000-0000-00001B080000}"/>
    <cellStyle name="normální 9 3 2 3 2 2" xfId="1576" xr:uid="{00000000-0005-0000-0000-00001C080000}"/>
    <cellStyle name="normální 9 3 2 3 3" xfId="1577" xr:uid="{00000000-0005-0000-0000-00001D080000}"/>
    <cellStyle name="normální 9 3 2 4" xfId="1578" xr:uid="{00000000-0005-0000-0000-00001E080000}"/>
    <cellStyle name="normální 9 3 2 4 2" xfId="1579" xr:uid="{00000000-0005-0000-0000-00001F080000}"/>
    <cellStyle name="normální 9 3 2 5" xfId="1580" xr:uid="{00000000-0005-0000-0000-000020080000}"/>
    <cellStyle name="normální 9 3 3" xfId="1581" xr:uid="{00000000-0005-0000-0000-000021080000}"/>
    <cellStyle name="normální 9 3 3 2" xfId="1582" xr:uid="{00000000-0005-0000-0000-000022080000}"/>
    <cellStyle name="normální 9 3 3 2 2" xfId="1583" xr:uid="{00000000-0005-0000-0000-000023080000}"/>
    <cellStyle name="normální 9 3 3 2 2 2" xfId="1584" xr:uid="{00000000-0005-0000-0000-000024080000}"/>
    <cellStyle name="normální 9 3 3 2 3" xfId="1585" xr:uid="{00000000-0005-0000-0000-000025080000}"/>
    <cellStyle name="normální 9 3 3 3" xfId="1586" xr:uid="{00000000-0005-0000-0000-000026080000}"/>
    <cellStyle name="normální 9 3 3 3 2" xfId="1587" xr:uid="{00000000-0005-0000-0000-000027080000}"/>
    <cellStyle name="normální 9 3 3 4" xfId="1588" xr:uid="{00000000-0005-0000-0000-000028080000}"/>
    <cellStyle name="normální 9 3 4" xfId="1589" xr:uid="{00000000-0005-0000-0000-000029080000}"/>
    <cellStyle name="normální 9 3 4 2" xfId="1590" xr:uid="{00000000-0005-0000-0000-00002A080000}"/>
    <cellStyle name="normální 9 3 4 2 2" xfId="1591" xr:uid="{00000000-0005-0000-0000-00002B080000}"/>
    <cellStyle name="normální 9 3 4 3" xfId="1592" xr:uid="{00000000-0005-0000-0000-00002C080000}"/>
    <cellStyle name="normální 9 3 5" xfId="1593" xr:uid="{00000000-0005-0000-0000-00002D080000}"/>
    <cellStyle name="normální 9 3 5 2" xfId="1594" xr:uid="{00000000-0005-0000-0000-00002E080000}"/>
    <cellStyle name="normální 9 3 6" xfId="1595" xr:uid="{00000000-0005-0000-0000-00002F080000}"/>
    <cellStyle name="Normální 9 4" xfId="1596" xr:uid="{00000000-0005-0000-0000-000030080000}"/>
    <cellStyle name="Normální 9 5" xfId="1597" xr:uid="{00000000-0005-0000-0000-000031080000}"/>
    <cellStyle name="Normální 9 6" xfId="1598" xr:uid="{00000000-0005-0000-0000-000032080000}"/>
    <cellStyle name="Normální 9 7" xfId="1599" xr:uid="{00000000-0005-0000-0000-000033080000}"/>
    <cellStyle name="Normální 9 8" xfId="1600" xr:uid="{00000000-0005-0000-0000-000034080000}"/>
    <cellStyle name="Normální 9 9" xfId="1601" xr:uid="{00000000-0005-0000-0000-000035080000}"/>
    <cellStyle name="normální 90" xfId="1602" xr:uid="{00000000-0005-0000-0000-000036080000}"/>
    <cellStyle name="normální 91" xfId="1603" xr:uid="{00000000-0005-0000-0000-000037080000}"/>
    <cellStyle name="normální 92" xfId="1604" xr:uid="{00000000-0005-0000-0000-000038080000}"/>
    <cellStyle name="normální 93" xfId="1605" xr:uid="{00000000-0005-0000-0000-000039080000}"/>
    <cellStyle name="normální 94" xfId="1606" xr:uid="{00000000-0005-0000-0000-00003A080000}"/>
    <cellStyle name="normální 95" xfId="1607" xr:uid="{00000000-0005-0000-0000-00003B080000}"/>
    <cellStyle name="normální 96" xfId="1608" xr:uid="{00000000-0005-0000-0000-00003C080000}"/>
    <cellStyle name="normální 97" xfId="1609" xr:uid="{00000000-0005-0000-0000-00003D080000}"/>
    <cellStyle name="normální 98" xfId="1610" xr:uid="{00000000-0005-0000-0000-00003E080000}"/>
    <cellStyle name="normální 99" xfId="1611" xr:uid="{00000000-0005-0000-0000-00003F080000}"/>
    <cellStyle name="normální_EZS+EKV" xfId="1685" xr:uid="{00000000-0005-0000-0000-000040080000}"/>
    <cellStyle name="normální_Vzor pro profese" xfId="4" xr:uid="{00000000-0005-0000-0000-000041080000}"/>
    <cellStyle name="Normalny_laroux" xfId="1612" xr:uid="{00000000-0005-0000-0000-000042080000}"/>
    <cellStyle name="Podhlavička" xfId="1613" xr:uid="{00000000-0005-0000-0000-000043080000}"/>
    <cellStyle name="Podnadpis" xfId="1614" xr:uid="{00000000-0005-0000-0000-000044080000}"/>
    <cellStyle name="Podnadpis 2" xfId="1615" xr:uid="{00000000-0005-0000-0000-000045080000}"/>
    <cellStyle name="Položka" xfId="1616" xr:uid="{00000000-0005-0000-0000-000046080000}"/>
    <cellStyle name="Poznámka 10" xfId="2186" xr:uid="{00000000-0005-0000-0000-000047080000}"/>
    <cellStyle name="Poznámka 11" xfId="2187" xr:uid="{00000000-0005-0000-0000-000048080000}"/>
    <cellStyle name="Poznámka 12" xfId="2188" xr:uid="{00000000-0005-0000-0000-000049080000}"/>
    <cellStyle name="Poznámka 13" xfId="2189" xr:uid="{00000000-0005-0000-0000-00004A080000}"/>
    <cellStyle name="Poznámka 14" xfId="2190" xr:uid="{00000000-0005-0000-0000-00004B080000}"/>
    <cellStyle name="Poznámka 15" xfId="2191" xr:uid="{00000000-0005-0000-0000-00004C080000}"/>
    <cellStyle name="Poznámka 16" xfId="2192" xr:uid="{00000000-0005-0000-0000-00004D080000}"/>
    <cellStyle name="Poznámka 17" xfId="2193" xr:uid="{00000000-0005-0000-0000-00004E080000}"/>
    <cellStyle name="Poznámka 18" xfId="2194" xr:uid="{00000000-0005-0000-0000-00004F080000}"/>
    <cellStyle name="Poznámka 19" xfId="2195" xr:uid="{00000000-0005-0000-0000-000050080000}"/>
    <cellStyle name="Poznámka 2" xfId="1617" xr:uid="{00000000-0005-0000-0000-000051080000}"/>
    <cellStyle name="Poznámka 2 2" xfId="1618" xr:uid="{00000000-0005-0000-0000-000052080000}"/>
    <cellStyle name="Poznámka 2 3" xfId="1619" xr:uid="{00000000-0005-0000-0000-000053080000}"/>
    <cellStyle name="Poznámka 2 4" xfId="1620" xr:uid="{00000000-0005-0000-0000-000054080000}"/>
    <cellStyle name="Poznámka 2 5" xfId="1621" xr:uid="{00000000-0005-0000-0000-000055080000}"/>
    <cellStyle name="Poznámka 20" xfId="2196" xr:uid="{00000000-0005-0000-0000-000056080000}"/>
    <cellStyle name="Poznámka 21" xfId="2197" xr:uid="{00000000-0005-0000-0000-000057080000}"/>
    <cellStyle name="Poznámka 3" xfId="1622" xr:uid="{00000000-0005-0000-0000-000058080000}"/>
    <cellStyle name="Poznámka 4" xfId="1623" xr:uid="{00000000-0005-0000-0000-000059080000}"/>
    <cellStyle name="Poznámka 5" xfId="1624" xr:uid="{00000000-0005-0000-0000-00005A080000}"/>
    <cellStyle name="Poznámka 6" xfId="2198" xr:uid="{00000000-0005-0000-0000-00005B080000}"/>
    <cellStyle name="Poznámka 7" xfId="2199" xr:uid="{00000000-0005-0000-0000-00005C080000}"/>
    <cellStyle name="Poznámka 8" xfId="2200" xr:uid="{00000000-0005-0000-0000-00005D080000}"/>
    <cellStyle name="Poznámka 9" xfId="2201" xr:uid="{00000000-0005-0000-0000-00005E080000}"/>
    <cellStyle name="Propojená buňka 10" xfId="2202" xr:uid="{00000000-0005-0000-0000-00005F080000}"/>
    <cellStyle name="Propojená buňka 11" xfId="2203" xr:uid="{00000000-0005-0000-0000-000060080000}"/>
    <cellStyle name="Propojená buňka 12" xfId="2204" xr:uid="{00000000-0005-0000-0000-000061080000}"/>
    <cellStyle name="Propojená buňka 13" xfId="2205" xr:uid="{00000000-0005-0000-0000-000062080000}"/>
    <cellStyle name="Propojená buňka 14" xfId="2206" xr:uid="{00000000-0005-0000-0000-000063080000}"/>
    <cellStyle name="Propojená buňka 15" xfId="2207" xr:uid="{00000000-0005-0000-0000-000064080000}"/>
    <cellStyle name="Propojená buňka 16" xfId="2208" xr:uid="{00000000-0005-0000-0000-000065080000}"/>
    <cellStyle name="Propojená buňka 17" xfId="2209" xr:uid="{00000000-0005-0000-0000-000066080000}"/>
    <cellStyle name="Propojená buňka 18" xfId="2210" xr:uid="{00000000-0005-0000-0000-000067080000}"/>
    <cellStyle name="Propojená buňka 19" xfId="2211" xr:uid="{00000000-0005-0000-0000-000068080000}"/>
    <cellStyle name="Propojená buňka 2" xfId="1625" xr:uid="{00000000-0005-0000-0000-000069080000}"/>
    <cellStyle name="Propojená buňka 20" xfId="2212" xr:uid="{00000000-0005-0000-0000-00006A080000}"/>
    <cellStyle name="Propojená buňka 21" xfId="2213" xr:uid="{00000000-0005-0000-0000-00006B080000}"/>
    <cellStyle name="Propojená buňka 3" xfId="2214" xr:uid="{00000000-0005-0000-0000-00006C080000}"/>
    <cellStyle name="Propojená buňka 4" xfId="2215" xr:uid="{00000000-0005-0000-0000-00006D080000}"/>
    <cellStyle name="Propojená buňka 5" xfId="2216" xr:uid="{00000000-0005-0000-0000-00006E080000}"/>
    <cellStyle name="Propojená buňka 6" xfId="2217" xr:uid="{00000000-0005-0000-0000-00006F080000}"/>
    <cellStyle name="Propojená buňka 7" xfId="2218" xr:uid="{00000000-0005-0000-0000-000070080000}"/>
    <cellStyle name="Propojená buňka 8" xfId="2219" xr:uid="{00000000-0005-0000-0000-000071080000}"/>
    <cellStyle name="Propojená buňka 9" xfId="2220" xr:uid="{00000000-0005-0000-0000-000072080000}"/>
    <cellStyle name="Prozent 2" xfId="1626" xr:uid="{00000000-0005-0000-0000-000073080000}"/>
    <cellStyle name="R_text" xfId="1627" xr:uid="{00000000-0005-0000-0000-000074080000}"/>
    <cellStyle name="Specifikace" xfId="1628" xr:uid="{00000000-0005-0000-0000-000075080000}"/>
    <cellStyle name="Specifikace 2" xfId="1629" xr:uid="{00000000-0005-0000-0000-000076080000}"/>
    <cellStyle name="Specifikace 3" xfId="1630" xr:uid="{00000000-0005-0000-0000-000077080000}"/>
    <cellStyle name="Specifikace 4" xfId="1631" xr:uid="{00000000-0005-0000-0000-000078080000}"/>
    <cellStyle name="Specifikace 5" xfId="1632" xr:uid="{00000000-0005-0000-0000-000079080000}"/>
    <cellStyle name="Správně 10" xfId="2221" xr:uid="{00000000-0005-0000-0000-00007A080000}"/>
    <cellStyle name="Správně 11" xfId="2222" xr:uid="{00000000-0005-0000-0000-00007B080000}"/>
    <cellStyle name="Správně 12" xfId="2223" xr:uid="{00000000-0005-0000-0000-00007C080000}"/>
    <cellStyle name="Správně 13" xfId="2224" xr:uid="{00000000-0005-0000-0000-00007D080000}"/>
    <cellStyle name="Správně 14" xfId="2225" xr:uid="{00000000-0005-0000-0000-00007E080000}"/>
    <cellStyle name="Správně 15" xfId="2226" xr:uid="{00000000-0005-0000-0000-00007F080000}"/>
    <cellStyle name="Správně 16" xfId="2227" xr:uid="{00000000-0005-0000-0000-000080080000}"/>
    <cellStyle name="Správně 17" xfId="2228" xr:uid="{00000000-0005-0000-0000-000081080000}"/>
    <cellStyle name="Správně 18" xfId="2229" xr:uid="{00000000-0005-0000-0000-000082080000}"/>
    <cellStyle name="Správně 19" xfId="2230" xr:uid="{00000000-0005-0000-0000-000083080000}"/>
    <cellStyle name="Správně 2" xfId="1633" xr:uid="{00000000-0005-0000-0000-000084080000}"/>
    <cellStyle name="Správně 20" xfId="2231" xr:uid="{00000000-0005-0000-0000-000085080000}"/>
    <cellStyle name="Správně 21" xfId="2232" xr:uid="{00000000-0005-0000-0000-000086080000}"/>
    <cellStyle name="Správně 3" xfId="2233" xr:uid="{00000000-0005-0000-0000-000087080000}"/>
    <cellStyle name="Správně 4" xfId="2234" xr:uid="{00000000-0005-0000-0000-000088080000}"/>
    <cellStyle name="Správně 5" xfId="2235" xr:uid="{00000000-0005-0000-0000-000089080000}"/>
    <cellStyle name="Správně 6" xfId="2236" xr:uid="{00000000-0005-0000-0000-00008A080000}"/>
    <cellStyle name="Správně 7" xfId="2237" xr:uid="{00000000-0005-0000-0000-00008B080000}"/>
    <cellStyle name="Správně 8" xfId="2238" xr:uid="{00000000-0005-0000-0000-00008C080000}"/>
    <cellStyle name="Správně 9" xfId="2239" xr:uid="{00000000-0005-0000-0000-00008D080000}"/>
    <cellStyle name="Standard 2" xfId="1634" xr:uid="{00000000-0005-0000-0000-00008E080000}"/>
    <cellStyle name="Standard_aktuell" xfId="1635" xr:uid="{00000000-0005-0000-0000-00008F080000}"/>
    <cellStyle name="Stín+tučně" xfId="1636" xr:uid="{00000000-0005-0000-0000-000090080000}"/>
    <cellStyle name="Stín+tučně 2" xfId="1637" xr:uid="{00000000-0005-0000-0000-000091080000}"/>
    <cellStyle name="Stín+tučně+velké písmo" xfId="1638" xr:uid="{00000000-0005-0000-0000-000092080000}"/>
    <cellStyle name="Stín+tučně+velké písmo 2" xfId="1639" xr:uid="{00000000-0005-0000-0000-000093080000}"/>
    <cellStyle name="Styl 1" xfId="1640" xr:uid="{00000000-0005-0000-0000-000094080000}"/>
    <cellStyle name="Styl 1 2" xfId="1641" xr:uid="{00000000-0005-0000-0000-000095080000}"/>
    <cellStyle name="Styl 1 2 2" xfId="1642" xr:uid="{00000000-0005-0000-0000-000096080000}"/>
    <cellStyle name="Styl 1 2 2 2" xfId="1643" xr:uid="{00000000-0005-0000-0000-000097080000}"/>
    <cellStyle name="Styl 1 2 2 3" xfId="1644" xr:uid="{00000000-0005-0000-0000-000098080000}"/>
    <cellStyle name="Styl 1 2 3" xfId="1645" xr:uid="{00000000-0005-0000-0000-000099080000}"/>
    <cellStyle name="Styl 1 2 4" xfId="1646" xr:uid="{00000000-0005-0000-0000-00009A080000}"/>
    <cellStyle name="Styl 1 3" xfId="1647" xr:uid="{00000000-0005-0000-0000-00009B080000}"/>
    <cellStyle name="Styl 1 3 2" xfId="1648" xr:uid="{00000000-0005-0000-0000-00009C080000}"/>
    <cellStyle name="Styl 1 4" xfId="1649" xr:uid="{00000000-0005-0000-0000-00009D080000}"/>
    <cellStyle name="Styl 1 5" xfId="1650" xr:uid="{00000000-0005-0000-0000-00009E080000}"/>
    <cellStyle name="Styl 1 6" xfId="1651" xr:uid="{00000000-0005-0000-0000-00009F080000}"/>
    <cellStyle name="Styl 1_902_VV_HO26__130503" xfId="1652" xr:uid="{00000000-0005-0000-0000-0000A0080000}"/>
    <cellStyle name="Styl 2" xfId="1653" xr:uid="{00000000-0005-0000-0000-0000A1080000}"/>
    <cellStyle name="Text upozornění 10" xfId="2240" xr:uid="{00000000-0005-0000-0000-0000A2080000}"/>
    <cellStyle name="Text upozornění 11" xfId="2241" xr:uid="{00000000-0005-0000-0000-0000A3080000}"/>
    <cellStyle name="Text upozornění 12" xfId="2242" xr:uid="{00000000-0005-0000-0000-0000A4080000}"/>
    <cellStyle name="Text upozornění 13" xfId="2243" xr:uid="{00000000-0005-0000-0000-0000A5080000}"/>
    <cellStyle name="Text upozornění 14" xfId="2244" xr:uid="{00000000-0005-0000-0000-0000A6080000}"/>
    <cellStyle name="Text upozornění 15" xfId="2245" xr:uid="{00000000-0005-0000-0000-0000A7080000}"/>
    <cellStyle name="Text upozornění 16" xfId="2246" xr:uid="{00000000-0005-0000-0000-0000A8080000}"/>
    <cellStyle name="Text upozornění 17" xfId="2247" xr:uid="{00000000-0005-0000-0000-0000A9080000}"/>
    <cellStyle name="Text upozornění 18" xfId="2248" xr:uid="{00000000-0005-0000-0000-0000AA080000}"/>
    <cellStyle name="Text upozornění 19" xfId="2249" xr:uid="{00000000-0005-0000-0000-0000AB080000}"/>
    <cellStyle name="Text upozornění 2" xfId="1654" xr:uid="{00000000-0005-0000-0000-0000AC080000}"/>
    <cellStyle name="Text upozornění 20" xfId="2250" xr:uid="{00000000-0005-0000-0000-0000AD080000}"/>
    <cellStyle name="Text upozornění 21" xfId="2251" xr:uid="{00000000-0005-0000-0000-0000AE080000}"/>
    <cellStyle name="Text upozornění 3" xfId="2252" xr:uid="{00000000-0005-0000-0000-0000AF080000}"/>
    <cellStyle name="Text upozornění 4" xfId="2253" xr:uid="{00000000-0005-0000-0000-0000B0080000}"/>
    <cellStyle name="Text upozornění 5" xfId="2254" xr:uid="{00000000-0005-0000-0000-0000B1080000}"/>
    <cellStyle name="Text upozornění 6" xfId="2255" xr:uid="{00000000-0005-0000-0000-0000B2080000}"/>
    <cellStyle name="Text upozornění 7" xfId="2256" xr:uid="{00000000-0005-0000-0000-0000B3080000}"/>
    <cellStyle name="Text upozornění 8" xfId="2257" xr:uid="{00000000-0005-0000-0000-0000B4080000}"/>
    <cellStyle name="Text upozornění 9" xfId="2258" xr:uid="{00000000-0005-0000-0000-0000B5080000}"/>
    <cellStyle name="textový" xfId="1655" xr:uid="{00000000-0005-0000-0000-0000B6080000}"/>
    <cellStyle name="textový 2" xfId="1656" xr:uid="{00000000-0005-0000-0000-0000B7080000}"/>
    <cellStyle name="textový 3" xfId="1657" xr:uid="{00000000-0005-0000-0000-0000B8080000}"/>
    <cellStyle name="textový 3 2" xfId="1658" xr:uid="{00000000-0005-0000-0000-0000B9080000}"/>
    <cellStyle name="Total" xfId="1659" xr:uid="{00000000-0005-0000-0000-0000BA080000}"/>
    <cellStyle name="Tučně" xfId="1660" xr:uid="{00000000-0005-0000-0000-0000BB080000}"/>
    <cellStyle name="Tučně 2" xfId="1661" xr:uid="{00000000-0005-0000-0000-0000BC080000}"/>
    <cellStyle name="TYP ŘÁDKU_2" xfId="1662" xr:uid="{00000000-0005-0000-0000-0000BD080000}"/>
    <cellStyle name="Vstup 10" xfId="2259" xr:uid="{00000000-0005-0000-0000-0000BE080000}"/>
    <cellStyle name="Vstup 11" xfId="2260" xr:uid="{00000000-0005-0000-0000-0000BF080000}"/>
    <cellStyle name="Vstup 12" xfId="2261" xr:uid="{00000000-0005-0000-0000-0000C0080000}"/>
    <cellStyle name="Vstup 13" xfId="2262" xr:uid="{00000000-0005-0000-0000-0000C1080000}"/>
    <cellStyle name="Vstup 14" xfId="2263" xr:uid="{00000000-0005-0000-0000-0000C2080000}"/>
    <cellStyle name="Vstup 15" xfId="2264" xr:uid="{00000000-0005-0000-0000-0000C3080000}"/>
    <cellStyle name="Vstup 16" xfId="2265" xr:uid="{00000000-0005-0000-0000-0000C4080000}"/>
    <cellStyle name="Vstup 17" xfId="2266" xr:uid="{00000000-0005-0000-0000-0000C5080000}"/>
    <cellStyle name="Vstup 18" xfId="2267" xr:uid="{00000000-0005-0000-0000-0000C6080000}"/>
    <cellStyle name="Vstup 19" xfId="2268" xr:uid="{00000000-0005-0000-0000-0000C7080000}"/>
    <cellStyle name="Vstup 2" xfId="1663" xr:uid="{00000000-0005-0000-0000-0000C8080000}"/>
    <cellStyle name="Vstup 20" xfId="2269" xr:uid="{00000000-0005-0000-0000-0000C9080000}"/>
    <cellStyle name="Vstup 21" xfId="2270" xr:uid="{00000000-0005-0000-0000-0000CA080000}"/>
    <cellStyle name="Vstup 3" xfId="2271" xr:uid="{00000000-0005-0000-0000-0000CB080000}"/>
    <cellStyle name="Vstup 4" xfId="2272" xr:uid="{00000000-0005-0000-0000-0000CC080000}"/>
    <cellStyle name="Vstup 5" xfId="2273" xr:uid="{00000000-0005-0000-0000-0000CD080000}"/>
    <cellStyle name="Vstup 6" xfId="2274" xr:uid="{00000000-0005-0000-0000-0000CE080000}"/>
    <cellStyle name="Vstup 7" xfId="2275" xr:uid="{00000000-0005-0000-0000-0000CF080000}"/>
    <cellStyle name="Vstup 8" xfId="2276" xr:uid="{00000000-0005-0000-0000-0000D0080000}"/>
    <cellStyle name="Vstup 9" xfId="2277" xr:uid="{00000000-0005-0000-0000-0000D1080000}"/>
    <cellStyle name="Výpočet 10" xfId="2278" xr:uid="{00000000-0005-0000-0000-0000D2080000}"/>
    <cellStyle name="Výpočet 11" xfId="2279" xr:uid="{00000000-0005-0000-0000-0000D3080000}"/>
    <cellStyle name="Výpočet 12" xfId="2280" xr:uid="{00000000-0005-0000-0000-0000D4080000}"/>
    <cellStyle name="Výpočet 13" xfId="2281" xr:uid="{00000000-0005-0000-0000-0000D5080000}"/>
    <cellStyle name="Výpočet 14" xfId="2282" xr:uid="{00000000-0005-0000-0000-0000D6080000}"/>
    <cellStyle name="Výpočet 15" xfId="2283" xr:uid="{00000000-0005-0000-0000-0000D7080000}"/>
    <cellStyle name="Výpočet 16" xfId="2284" xr:uid="{00000000-0005-0000-0000-0000D8080000}"/>
    <cellStyle name="Výpočet 17" xfId="2285" xr:uid="{00000000-0005-0000-0000-0000D9080000}"/>
    <cellStyle name="Výpočet 18" xfId="2286" xr:uid="{00000000-0005-0000-0000-0000DA080000}"/>
    <cellStyle name="Výpočet 19" xfId="2287" xr:uid="{00000000-0005-0000-0000-0000DB080000}"/>
    <cellStyle name="Výpočet 2" xfId="1664" xr:uid="{00000000-0005-0000-0000-0000DC080000}"/>
    <cellStyle name="Výpočet 20" xfId="2288" xr:uid="{00000000-0005-0000-0000-0000DD080000}"/>
    <cellStyle name="Výpočet 21" xfId="2289" xr:uid="{00000000-0005-0000-0000-0000DE080000}"/>
    <cellStyle name="Výpočet 3" xfId="2290" xr:uid="{00000000-0005-0000-0000-0000DF080000}"/>
    <cellStyle name="Výpočet 4" xfId="2291" xr:uid="{00000000-0005-0000-0000-0000E0080000}"/>
    <cellStyle name="Výpočet 5" xfId="2292" xr:uid="{00000000-0005-0000-0000-0000E1080000}"/>
    <cellStyle name="Výpočet 6" xfId="2293" xr:uid="{00000000-0005-0000-0000-0000E2080000}"/>
    <cellStyle name="Výpočet 7" xfId="2294" xr:uid="{00000000-0005-0000-0000-0000E3080000}"/>
    <cellStyle name="Výpočet 8" xfId="2295" xr:uid="{00000000-0005-0000-0000-0000E4080000}"/>
    <cellStyle name="Výpočet 9" xfId="2296" xr:uid="{00000000-0005-0000-0000-0000E5080000}"/>
    <cellStyle name="Výstup 10" xfId="2297" xr:uid="{00000000-0005-0000-0000-0000E6080000}"/>
    <cellStyle name="Výstup 11" xfId="2298" xr:uid="{00000000-0005-0000-0000-0000E7080000}"/>
    <cellStyle name="Výstup 12" xfId="2299" xr:uid="{00000000-0005-0000-0000-0000E8080000}"/>
    <cellStyle name="Výstup 13" xfId="2300" xr:uid="{00000000-0005-0000-0000-0000E9080000}"/>
    <cellStyle name="Výstup 14" xfId="2301" xr:uid="{00000000-0005-0000-0000-0000EA080000}"/>
    <cellStyle name="Výstup 15" xfId="2302" xr:uid="{00000000-0005-0000-0000-0000EB080000}"/>
    <cellStyle name="Výstup 16" xfId="2303" xr:uid="{00000000-0005-0000-0000-0000EC080000}"/>
    <cellStyle name="Výstup 17" xfId="2304" xr:uid="{00000000-0005-0000-0000-0000ED080000}"/>
    <cellStyle name="Výstup 18" xfId="2305" xr:uid="{00000000-0005-0000-0000-0000EE080000}"/>
    <cellStyle name="Výstup 19" xfId="2306" xr:uid="{00000000-0005-0000-0000-0000EF080000}"/>
    <cellStyle name="Výstup 2" xfId="1665" xr:uid="{00000000-0005-0000-0000-0000F0080000}"/>
    <cellStyle name="Výstup 20" xfId="2307" xr:uid="{00000000-0005-0000-0000-0000F1080000}"/>
    <cellStyle name="Výstup 21" xfId="2308" xr:uid="{00000000-0005-0000-0000-0000F2080000}"/>
    <cellStyle name="Výstup 3" xfId="2309" xr:uid="{00000000-0005-0000-0000-0000F3080000}"/>
    <cellStyle name="Výstup 4" xfId="2310" xr:uid="{00000000-0005-0000-0000-0000F4080000}"/>
    <cellStyle name="Výstup 5" xfId="2311" xr:uid="{00000000-0005-0000-0000-0000F5080000}"/>
    <cellStyle name="Výstup 6" xfId="2312" xr:uid="{00000000-0005-0000-0000-0000F6080000}"/>
    <cellStyle name="Výstup 7" xfId="2313" xr:uid="{00000000-0005-0000-0000-0000F7080000}"/>
    <cellStyle name="Výstup 8" xfId="2314" xr:uid="{00000000-0005-0000-0000-0000F8080000}"/>
    <cellStyle name="Výstup 9" xfId="2315" xr:uid="{00000000-0005-0000-0000-0000F9080000}"/>
    <cellStyle name="Vysvětlující text 10" xfId="2316" xr:uid="{00000000-0005-0000-0000-0000FA080000}"/>
    <cellStyle name="Vysvětlující text 11" xfId="2317" xr:uid="{00000000-0005-0000-0000-0000FB080000}"/>
    <cellStyle name="Vysvětlující text 12" xfId="2318" xr:uid="{00000000-0005-0000-0000-0000FC080000}"/>
    <cellStyle name="Vysvětlující text 13" xfId="2319" xr:uid="{00000000-0005-0000-0000-0000FD080000}"/>
    <cellStyle name="Vysvětlující text 14" xfId="2320" xr:uid="{00000000-0005-0000-0000-0000FE080000}"/>
    <cellStyle name="Vysvětlující text 15" xfId="2321" xr:uid="{00000000-0005-0000-0000-0000FF080000}"/>
    <cellStyle name="Vysvětlující text 16" xfId="2322" xr:uid="{00000000-0005-0000-0000-000000090000}"/>
    <cellStyle name="Vysvětlující text 17" xfId="2323" xr:uid="{00000000-0005-0000-0000-000001090000}"/>
    <cellStyle name="Vysvětlující text 18" xfId="2324" xr:uid="{00000000-0005-0000-0000-000002090000}"/>
    <cellStyle name="Vysvětlující text 19" xfId="2325" xr:uid="{00000000-0005-0000-0000-000003090000}"/>
    <cellStyle name="Vysvětlující text 2" xfId="1666" xr:uid="{00000000-0005-0000-0000-000004090000}"/>
    <cellStyle name="Vysvětlující text 20" xfId="2326" xr:uid="{00000000-0005-0000-0000-000005090000}"/>
    <cellStyle name="Vysvětlující text 21" xfId="2327" xr:uid="{00000000-0005-0000-0000-000006090000}"/>
    <cellStyle name="Vysvětlující text 3" xfId="2328" xr:uid="{00000000-0005-0000-0000-000007090000}"/>
    <cellStyle name="Vysvětlující text 4" xfId="2329" xr:uid="{00000000-0005-0000-0000-000008090000}"/>
    <cellStyle name="Vysvětlující text 5" xfId="2330" xr:uid="{00000000-0005-0000-0000-000009090000}"/>
    <cellStyle name="Vysvětlující text 6" xfId="2331" xr:uid="{00000000-0005-0000-0000-00000A090000}"/>
    <cellStyle name="Vysvětlující text 7" xfId="2332" xr:uid="{00000000-0005-0000-0000-00000B090000}"/>
    <cellStyle name="Vysvětlující text 8" xfId="2333" xr:uid="{00000000-0005-0000-0000-00000C090000}"/>
    <cellStyle name="Vysvětlující text 9" xfId="2334" xr:uid="{00000000-0005-0000-0000-00000D090000}"/>
    <cellStyle name="Währung [0]_Tabelle1" xfId="1667" xr:uid="{00000000-0005-0000-0000-00000E090000}"/>
    <cellStyle name="Währung_Tabelle1" xfId="1668" xr:uid="{00000000-0005-0000-0000-00000F090000}"/>
    <cellStyle name="Walutowy [0]_laroux" xfId="1669" xr:uid="{00000000-0005-0000-0000-000010090000}"/>
    <cellStyle name="Walutowy_laroux" xfId="1670" xr:uid="{00000000-0005-0000-0000-000011090000}"/>
    <cellStyle name="základní" xfId="1671" xr:uid="{00000000-0005-0000-0000-000012090000}"/>
    <cellStyle name="základní 2" xfId="1672" xr:uid="{00000000-0005-0000-0000-000013090000}"/>
    <cellStyle name="základní 2 2" xfId="1673" xr:uid="{00000000-0005-0000-0000-000014090000}"/>
    <cellStyle name="základní 2 2 2" xfId="1674" xr:uid="{00000000-0005-0000-0000-000015090000}"/>
    <cellStyle name="základní 3" xfId="1675" xr:uid="{00000000-0005-0000-0000-000016090000}"/>
    <cellStyle name="základní 3 2" xfId="1676" xr:uid="{00000000-0005-0000-0000-000017090000}"/>
    <cellStyle name="Zvýraznění 1 10" xfId="2335" xr:uid="{00000000-0005-0000-0000-000018090000}"/>
    <cellStyle name="Zvýraznění 1 11" xfId="2336" xr:uid="{00000000-0005-0000-0000-000019090000}"/>
    <cellStyle name="Zvýraznění 1 12" xfId="2337" xr:uid="{00000000-0005-0000-0000-00001A090000}"/>
    <cellStyle name="Zvýraznění 1 13" xfId="2338" xr:uid="{00000000-0005-0000-0000-00001B090000}"/>
    <cellStyle name="Zvýraznění 1 14" xfId="2339" xr:uid="{00000000-0005-0000-0000-00001C090000}"/>
    <cellStyle name="Zvýraznění 1 15" xfId="2340" xr:uid="{00000000-0005-0000-0000-00001D090000}"/>
    <cellStyle name="Zvýraznění 1 16" xfId="2341" xr:uid="{00000000-0005-0000-0000-00001E090000}"/>
    <cellStyle name="Zvýraznění 1 17" xfId="2342" xr:uid="{00000000-0005-0000-0000-00001F090000}"/>
    <cellStyle name="Zvýraznění 1 18" xfId="2343" xr:uid="{00000000-0005-0000-0000-000020090000}"/>
    <cellStyle name="Zvýraznění 1 19" xfId="2344" xr:uid="{00000000-0005-0000-0000-000021090000}"/>
    <cellStyle name="Zvýraznění 1 2" xfId="1677" xr:uid="{00000000-0005-0000-0000-000022090000}"/>
    <cellStyle name="Zvýraznění 1 20" xfId="2345" xr:uid="{00000000-0005-0000-0000-000023090000}"/>
    <cellStyle name="Zvýraznění 1 21" xfId="2346" xr:uid="{00000000-0005-0000-0000-000024090000}"/>
    <cellStyle name="Zvýraznění 1 3" xfId="2347" xr:uid="{00000000-0005-0000-0000-000025090000}"/>
    <cellStyle name="Zvýraznění 1 4" xfId="2348" xr:uid="{00000000-0005-0000-0000-000026090000}"/>
    <cellStyle name="Zvýraznění 1 5" xfId="2349" xr:uid="{00000000-0005-0000-0000-000027090000}"/>
    <cellStyle name="Zvýraznění 1 6" xfId="2350" xr:uid="{00000000-0005-0000-0000-000028090000}"/>
    <cellStyle name="Zvýraznění 1 7" xfId="2351" xr:uid="{00000000-0005-0000-0000-000029090000}"/>
    <cellStyle name="Zvýraznění 1 8" xfId="2352" xr:uid="{00000000-0005-0000-0000-00002A090000}"/>
    <cellStyle name="Zvýraznění 1 9" xfId="2353" xr:uid="{00000000-0005-0000-0000-00002B090000}"/>
    <cellStyle name="Zvýraznění 2 10" xfId="2354" xr:uid="{00000000-0005-0000-0000-00002C090000}"/>
    <cellStyle name="Zvýraznění 2 11" xfId="2355" xr:uid="{00000000-0005-0000-0000-00002D090000}"/>
    <cellStyle name="Zvýraznění 2 12" xfId="2356" xr:uid="{00000000-0005-0000-0000-00002E090000}"/>
    <cellStyle name="Zvýraznění 2 13" xfId="2357" xr:uid="{00000000-0005-0000-0000-00002F090000}"/>
    <cellStyle name="Zvýraznění 2 14" xfId="2358" xr:uid="{00000000-0005-0000-0000-000030090000}"/>
    <cellStyle name="Zvýraznění 2 15" xfId="2359" xr:uid="{00000000-0005-0000-0000-000031090000}"/>
    <cellStyle name="Zvýraznění 2 16" xfId="2360" xr:uid="{00000000-0005-0000-0000-000032090000}"/>
    <cellStyle name="Zvýraznění 2 17" xfId="2361" xr:uid="{00000000-0005-0000-0000-000033090000}"/>
    <cellStyle name="Zvýraznění 2 18" xfId="2362" xr:uid="{00000000-0005-0000-0000-000034090000}"/>
    <cellStyle name="Zvýraznění 2 19" xfId="2363" xr:uid="{00000000-0005-0000-0000-000035090000}"/>
    <cellStyle name="Zvýraznění 2 2" xfId="1678" xr:uid="{00000000-0005-0000-0000-000036090000}"/>
    <cellStyle name="Zvýraznění 2 20" xfId="2364" xr:uid="{00000000-0005-0000-0000-000037090000}"/>
    <cellStyle name="Zvýraznění 2 21" xfId="2365" xr:uid="{00000000-0005-0000-0000-000038090000}"/>
    <cellStyle name="Zvýraznění 2 3" xfId="2366" xr:uid="{00000000-0005-0000-0000-000039090000}"/>
    <cellStyle name="Zvýraznění 2 4" xfId="2367" xr:uid="{00000000-0005-0000-0000-00003A090000}"/>
    <cellStyle name="Zvýraznění 2 5" xfId="2368" xr:uid="{00000000-0005-0000-0000-00003B090000}"/>
    <cellStyle name="Zvýraznění 2 6" xfId="2369" xr:uid="{00000000-0005-0000-0000-00003C090000}"/>
    <cellStyle name="Zvýraznění 2 7" xfId="2370" xr:uid="{00000000-0005-0000-0000-00003D090000}"/>
    <cellStyle name="Zvýraznění 2 8" xfId="2371" xr:uid="{00000000-0005-0000-0000-00003E090000}"/>
    <cellStyle name="Zvýraznění 2 9" xfId="2372" xr:uid="{00000000-0005-0000-0000-00003F090000}"/>
    <cellStyle name="Zvýraznění 3 10" xfId="2373" xr:uid="{00000000-0005-0000-0000-000040090000}"/>
    <cellStyle name="Zvýraznění 3 11" xfId="2374" xr:uid="{00000000-0005-0000-0000-000041090000}"/>
    <cellStyle name="Zvýraznění 3 12" xfId="2375" xr:uid="{00000000-0005-0000-0000-000042090000}"/>
    <cellStyle name="Zvýraznění 3 13" xfId="2376" xr:uid="{00000000-0005-0000-0000-000043090000}"/>
    <cellStyle name="Zvýraznění 3 14" xfId="2377" xr:uid="{00000000-0005-0000-0000-000044090000}"/>
    <cellStyle name="Zvýraznění 3 15" xfId="2378" xr:uid="{00000000-0005-0000-0000-000045090000}"/>
    <cellStyle name="Zvýraznění 3 16" xfId="2379" xr:uid="{00000000-0005-0000-0000-000046090000}"/>
    <cellStyle name="Zvýraznění 3 17" xfId="2380" xr:uid="{00000000-0005-0000-0000-000047090000}"/>
    <cellStyle name="Zvýraznění 3 18" xfId="2381" xr:uid="{00000000-0005-0000-0000-000048090000}"/>
    <cellStyle name="Zvýraznění 3 19" xfId="2382" xr:uid="{00000000-0005-0000-0000-000049090000}"/>
    <cellStyle name="Zvýraznění 3 2" xfId="1679" xr:uid="{00000000-0005-0000-0000-00004A090000}"/>
    <cellStyle name="Zvýraznění 3 20" xfId="2383" xr:uid="{00000000-0005-0000-0000-00004B090000}"/>
    <cellStyle name="Zvýraznění 3 21" xfId="2384" xr:uid="{00000000-0005-0000-0000-00004C090000}"/>
    <cellStyle name="Zvýraznění 3 3" xfId="2385" xr:uid="{00000000-0005-0000-0000-00004D090000}"/>
    <cellStyle name="Zvýraznění 3 4" xfId="2386" xr:uid="{00000000-0005-0000-0000-00004E090000}"/>
    <cellStyle name="Zvýraznění 3 5" xfId="2387" xr:uid="{00000000-0005-0000-0000-00004F090000}"/>
    <cellStyle name="Zvýraznění 3 6" xfId="2388" xr:uid="{00000000-0005-0000-0000-000050090000}"/>
    <cellStyle name="Zvýraznění 3 7" xfId="2389" xr:uid="{00000000-0005-0000-0000-000051090000}"/>
    <cellStyle name="Zvýraznění 3 8" xfId="2390" xr:uid="{00000000-0005-0000-0000-000052090000}"/>
    <cellStyle name="Zvýraznění 3 9" xfId="2391" xr:uid="{00000000-0005-0000-0000-000053090000}"/>
    <cellStyle name="Zvýraznění 4 10" xfId="2392" xr:uid="{00000000-0005-0000-0000-000054090000}"/>
    <cellStyle name="Zvýraznění 4 11" xfId="2393" xr:uid="{00000000-0005-0000-0000-000055090000}"/>
    <cellStyle name="Zvýraznění 4 12" xfId="2394" xr:uid="{00000000-0005-0000-0000-000056090000}"/>
    <cellStyle name="Zvýraznění 4 13" xfId="2395" xr:uid="{00000000-0005-0000-0000-000057090000}"/>
    <cellStyle name="Zvýraznění 4 14" xfId="2396" xr:uid="{00000000-0005-0000-0000-000058090000}"/>
    <cellStyle name="Zvýraznění 4 15" xfId="2397" xr:uid="{00000000-0005-0000-0000-000059090000}"/>
    <cellStyle name="Zvýraznění 4 16" xfId="2398" xr:uid="{00000000-0005-0000-0000-00005A090000}"/>
    <cellStyle name="Zvýraznění 4 17" xfId="2399" xr:uid="{00000000-0005-0000-0000-00005B090000}"/>
    <cellStyle name="Zvýraznění 4 18" xfId="2400" xr:uid="{00000000-0005-0000-0000-00005C090000}"/>
    <cellStyle name="Zvýraznění 4 19" xfId="2401" xr:uid="{00000000-0005-0000-0000-00005D090000}"/>
    <cellStyle name="Zvýraznění 4 2" xfId="1680" xr:uid="{00000000-0005-0000-0000-00005E090000}"/>
    <cellStyle name="Zvýraznění 4 20" xfId="2402" xr:uid="{00000000-0005-0000-0000-00005F090000}"/>
    <cellStyle name="Zvýraznění 4 21" xfId="2403" xr:uid="{00000000-0005-0000-0000-000060090000}"/>
    <cellStyle name="Zvýraznění 4 3" xfId="2404" xr:uid="{00000000-0005-0000-0000-000061090000}"/>
    <cellStyle name="Zvýraznění 4 4" xfId="2405" xr:uid="{00000000-0005-0000-0000-000062090000}"/>
    <cellStyle name="Zvýraznění 4 5" xfId="2406" xr:uid="{00000000-0005-0000-0000-000063090000}"/>
    <cellStyle name="Zvýraznění 4 6" xfId="2407" xr:uid="{00000000-0005-0000-0000-000064090000}"/>
    <cellStyle name="Zvýraznění 4 7" xfId="2408" xr:uid="{00000000-0005-0000-0000-000065090000}"/>
    <cellStyle name="Zvýraznění 4 8" xfId="2409" xr:uid="{00000000-0005-0000-0000-000066090000}"/>
    <cellStyle name="Zvýraznění 4 9" xfId="2410" xr:uid="{00000000-0005-0000-0000-000067090000}"/>
    <cellStyle name="Zvýraznění 5 10" xfId="2411" xr:uid="{00000000-0005-0000-0000-000068090000}"/>
    <cellStyle name="Zvýraznění 5 11" xfId="2412" xr:uid="{00000000-0005-0000-0000-000069090000}"/>
    <cellStyle name="Zvýraznění 5 12" xfId="2413" xr:uid="{00000000-0005-0000-0000-00006A090000}"/>
    <cellStyle name="Zvýraznění 5 13" xfId="2414" xr:uid="{00000000-0005-0000-0000-00006B090000}"/>
    <cellStyle name="Zvýraznění 5 14" xfId="2415" xr:uid="{00000000-0005-0000-0000-00006C090000}"/>
    <cellStyle name="Zvýraznění 5 15" xfId="2416" xr:uid="{00000000-0005-0000-0000-00006D090000}"/>
    <cellStyle name="Zvýraznění 5 16" xfId="2417" xr:uid="{00000000-0005-0000-0000-00006E090000}"/>
    <cellStyle name="Zvýraznění 5 17" xfId="2418" xr:uid="{00000000-0005-0000-0000-00006F090000}"/>
    <cellStyle name="Zvýraznění 5 18" xfId="2419" xr:uid="{00000000-0005-0000-0000-000070090000}"/>
    <cellStyle name="Zvýraznění 5 19" xfId="2420" xr:uid="{00000000-0005-0000-0000-000071090000}"/>
    <cellStyle name="Zvýraznění 5 2" xfId="1681" xr:uid="{00000000-0005-0000-0000-000072090000}"/>
    <cellStyle name="Zvýraznění 5 20" xfId="2421" xr:uid="{00000000-0005-0000-0000-000073090000}"/>
    <cellStyle name="Zvýraznění 5 21" xfId="2422" xr:uid="{00000000-0005-0000-0000-000074090000}"/>
    <cellStyle name="Zvýraznění 5 3" xfId="2423" xr:uid="{00000000-0005-0000-0000-000075090000}"/>
    <cellStyle name="Zvýraznění 5 4" xfId="2424" xr:uid="{00000000-0005-0000-0000-000076090000}"/>
    <cellStyle name="Zvýraznění 5 5" xfId="2425" xr:uid="{00000000-0005-0000-0000-000077090000}"/>
    <cellStyle name="Zvýraznění 5 6" xfId="2426" xr:uid="{00000000-0005-0000-0000-000078090000}"/>
    <cellStyle name="Zvýraznění 5 7" xfId="2427" xr:uid="{00000000-0005-0000-0000-000079090000}"/>
    <cellStyle name="Zvýraznění 5 8" xfId="2428" xr:uid="{00000000-0005-0000-0000-00007A090000}"/>
    <cellStyle name="Zvýraznění 5 9" xfId="2429" xr:uid="{00000000-0005-0000-0000-00007B090000}"/>
    <cellStyle name="Zvýraznění 6 10" xfId="2430" xr:uid="{00000000-0005-0000-0000-00007C090000}"/>
    <cellStyle name="Zvýraznění 6 11" xfId="2431" xr:uid="{00000000-0005-0000-0000-00007D090000}"/>
    <cellStyle name="Zvýraznění 6 12" xfId="2432" xr:uid="{00000000-0005-0000-0000-00007E090000}"/>
    <cellStyle name="Zvýraznění 6 13" xfId="2433" xr:uid="{00000000-0005-0000-0000-00007F090000}"/>
    <cellStyle name="Zvýraznění 6 14" xfId="2434" xr:uid="{00000000-0005-0000-0000-000080090000}"/>
    <cellStyle name="Zvýraznění 6 15" xfId="2435" xr:uid="{00000000-0005-0000-0000-000081090000}"/>
    <cellStyle name="Zvýraznění 6 16" xfId="2436" xr:uid="{00000000-0005-0000-0000-000082090000}"/>
    <cellStyle name="Zvýraznění 6 17" xfId="2437" xr:uid="{00000000-0005-0000-0000-000083090000}"/>
    <cellStyle name="Zvýraznění 6 18" xfId="2438" xr:uid="{00000000-0005-0000-0000-000084090000}"/>
    <cellStyle name="Zvýraznění 6 19" xfId="2439" xr:uid="{00000000-0005-0000-0000-000085090000}"/>
    <cellStyle name="Zvýraznění 6 2" xfId="1682" xr:uid="{00000000-0005-0000-0000-000086090000}"/>
    <cellStyle name="Zvýraznění 6 20" xfId="2440" xr:uid="{00000000-0005-0000-0000-000087090000}"/>
    <cellStyle name="Zvýraznění 6 21" xfId="2441" xr:uid="{00000000-0005-0000-0000-000088090000}"/>
    <cellStyle name="Zvýraznění 6 3" xfId="2442" xr:uid="{00000000-0005-0000-0000-000089090000}"/>
    <cellStyle name="Zvýraznění 6 4" xfId="2443" xr:uid="{00000000-0005-0000-0000-00008A090000}"/>
    <cellStyle name="Zvýraznění 6 5" xfId="2444" xr:uid="{00000000-0005-0000-0000-00008B090000}"/>
    <cellStyle name="Zvýraznění 6 6" xfId="2445" xr:uid="{00000000-0005-0000-0000-00008C090000}"/>
    <cellStyle name="Zvýraznění 6 7" xfId="2446" xr:uid="{00000000-0005-0000-0000-00008D090000}"/>
    <cellStyle name="Zvýraznění 6 8" xfId="2447" xr:uid="{00000000-0005-0000-0000-00008E090000}"/>
    <cellStyle name="Zvýraznění 6 9" xfId="2448" xr:uid="{00000000-0005-0000-0000-00008F090000}"/>
    <cellStyle name="Zvýrazni" xfId="1683" xr:uid="{00000000-0005-0000-0000-00009009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&#268;esk&#253;%20Brod%20&#269;p.%201/08%20ZSD%20-%20podkrov&#237;/Dokumentace/D.4.3.%20Silnoproud/D.4.3.2.%20Soupis%20prac&#237;%20bez%20c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&#268;esk&#253;%20Brod%20&#269;p.%201/08%20ZSD%20-%20podkrov&#237;/Dokumentace/D.4.2.%20&#218;st&#345;edn&#237;%20topen&#237;/D.4.2.2.%20Soupis%20prac&#237;%20bez%20ce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&#268;esk&#253;%20Brod%20&#269;p.%201/08%20ZSD%20-%20podkrov&#237;/Dokumentace/D.4.1.%20ZTI/D.4.1.2.%20Soupis%20prac&#237;%20bez%20c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Figury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Pokyny pro vyplnění"/>
    </sheetNames>
    <sheetDataSet>
      <sheetData sheetId="0">
        <row r="8">
          <cell r="AN8" t="str">
            <v>12. 9. 2023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Pokyny pro vyplnění"/>
    </sheetNames>
    <sheetDataSet>
      <sheetData sheetId="0">
        <row r="8">
          <cell r="AN8" t="str">
            <v>12. 9. 2023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33111117" TargetMode="External"/><Relationship Id="rId13" Type="http://schemas.openxmlformats.org/officeDocument/2006/relationships/hyperlink" Target="https://podminky.urs.cz/item/CS_URS_2023_01/733291101" TargetMode="External"/><Relationship Id="rId18" Type="http://schemas.openxmlformats.org/officeDocument/2006/relationships/hyperlink" Target="https://podminky.urs.cz/item/CS_URS_2023_01/998733104" TargetMode="External"/><Relationship Id="rId26" Type="http://schemas.openxmlformats.org/officeDocument/2006/relationships/hyperlink" Target="https://podminky.urs.cz/item/CS_URS_2023_01/735152575" TargetMode="External"/><Relationship Id="rId39" Type="http://schemas.openxmlformats.org/officeDocument/2006/relationships/drawing" Target="../drawings/drawing4.xml"/><Relationship Id="rId3" Type="http://schemas.openxmlformats.org/officeDocument/2006/relationships/hyperlink" Target="https://podminky.urs.cz/item/CS_URS_2023_01/732331634" TargetMode="External"/><Relationship Id="rId21" Type="http://schemas.openxmlformats.org/officeDocument/2006/relationships/hyperlink" Target="https://podminky.urs.cz/item/CS_URS_2023_01/734291264" TargetMode="External"/><Relationship Id="rId34" Type="http://schemas.openxmlformats.org/officeDocument/2006/relationships/hyperlink" Target="https://podminky.urs.cz/item/CS_URS_2023_01/998735103" TargetMode="External"/><Relationship Id="rId7" Type="http://schemas.openxmlformats.org/officeDocument/2006/relationships/hyperlink" Target="https://podminky.urs.cz/item/CS_URS_2023_01/733110806" TargetMode="External"/><Relationship Id="rId12" Type="http://schemas.openxmlformats.org/officeDocument/2006/relationships/hyperlink" Target="https://podminky.urs.cz/item/CS_URS_2023_01/733223304" TargetMode="External"/><Relationship Id="rId17" Type="http://schemas.openxmlformats.org/officeDocument/2006/relationships/hyperlink" Target="https://podminky.urs.cz/item/CS_URS_2023_01/998733103" TargetMode="External"/><Relationship Id="rId25" Type="http://schemas.openxmlformats.org/officeDocument/2006/relationships/hyperlink" Target="https://podminky.urs.cz/item/CS_URS_2023_01/735000912" TargetMode="External"/><Relationship Id="rId33" Type="http://schemas.openxmlformats.org/officeDocument/2006/relationships/hyperlink" Target="https://podminky.urs.cz/item/CS_URS_2023_01/735494811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s://podminky.urs.cz/item/CS_URS_2023_01/727112022" TargetMode="External"/><Relationship Id="rId16" Type="http://schemas.openxmlformats.org/officeDocument/2006/relationships/hyperlink" Target="https://podminky.urs.cz/item/CS_URS_2023_01/733811252" TargetMode="External"/><Relationship Id="rId20" Type="http://schemas.openxmlformats.org/officeDocument/2006/relationships/hyperlink" Target="https://podminky.urs.cz/item/CS_URS_2023_01/734261407" TargetMode="External"/><Relationship Id="rId29" Type="http://schemas.openxmlformats.org/officeDocument/2006/relationships/hyperlink" Target="https://podminky.urs.cz/item/CS_URS_2023_01/735191905" TargetMode="External"/><Relationship Id="rId1" Type="http://schemas.openxmlformats.org/officeDocument/2006/relationships/hyperlink" Target="https://podminky.urs.cz/item/CS_URS_2023_01/977151212" TargetMode="External"/><Relationship Id="rId6" Type="http://schemas.openxmlformats.org/officeDocument/2006/relationships/hyperlink" Target="https://podminky.urs.cz/item/CS_URS_2023_01/732331778" TargetMode="External"/><Relationship Id="rId11" Type="http://schemas.openxmlformats.org/officeDocument/2006/relationships/hyperlink" Target="https://podminky.urs.cz/item/CS_URS_2023_01/733223303" TargetMode="External"/><Relationship Id="rId24" Type="http://schemas.openxmlformats.org/officeDocument/2006/relationships/hyperlink" Target="https://podminky.urs.cz/item/CS_URS_2023_01/735000911" TargetMode="External"/><Relationship Id="rId32" Type="http://schemas.openxmlformats.org/officeDocument/2006/relationships/hyperlink" Target="https://podminky.urs.cz/item/CS_URS_2023_01/735412317" TargetMode="External"/><Relationship Id="rId37" Type="http://schemas.openxmlformats.org/officeDocument/2006/relationships/hyperlink" Target="https://podminky.urs.cz/item/CS_URS_2023_01/783667611" TargetMode="External"/><Relationship Id="rId5" Type="http://schemas.openxmlformats.org/officeDocument/2006/relationships/hyperlink" Target="https://podminky.urs.cz/item/CS_URS_2023_01/732331772" TargetMode="External"/><Relationship Id="rId15" Type="http://schemas.openxmlformats.org/officeDocument/2006/relationships/hyperlink" Target="https://podminky.urs.cz/item/CS_URS_2023_01/733811252" TargetMode="External"/><Relationship Id="rId23" Type="http://schemas.openxmlformats.org/officeDocument/2006/relationships/hyperlink" Target="https://podminky.urs.cz/item/CS_URS_2023_01/734292715" TargetMode="External"/><Relationship Id="rId28" Type="http://schemas.openxmlformats.org/officeDocument/2006/relationships/hyperlink" Target="https://podminky.urs.cz/item/CS_URS_2023_01/735152579" TargetMode="External"/><Relationship Id="rId36" Type="http://schemas.openxmlformats.org/officeDocument/2006/relationships/hyperlink" Target="https://podminky.urs.cz/item/CS_URS_2023_01/783667601" TargetMode="External"/><Relationship Id="rId10" Type="http://schemas.openxmlformats.org/officeDocument/2006/relationships/hyperlink" Target="https://podminky.urs.cz/item/CS_URS_2023_01/733223302" TargetMode="External"/><Relationship Id="rId19" Type="http://schemas.openxmlformats.org/officeDocument/2006/relationships/hyperlink" Target="https://podminky.urs.cz/item/CS_URS_2023_01/734221686" TargetMode="External"/><Relationship Id="rId31" Type="http://schemas.openxmlformats.org/officeDocument/2006/relationships/hyperlink" Target="https://podminky.urs.cz/item/CS_URS_2023_01/735191910" TargetMode="External"/><Relationship Id="rId4" Type="http://schemas.openxmlformats.org/officeDocument/2006/relationships/hyperlink" Target="https://podminky.urs.cz/item/CS_URS_2023_01/732331771" TargetMode="External"/><Relationship Id="rId9" Type="http://schemas.openxmlformats.org/officeDocument/2006/relationships/hyperlink" Target="https://podminky.urs.cz/item/CS_URS_2023_01/733223301" TargetMode="External"/><Relationship Id="rId14" Type="http://schemas.openxmlformats.org/officeDocument/2006/relationships/hyperlink" Target="https://podminky.urs.cz/item/CS_URS_2023_01/733811251" TargetMode="External"/><Relationship Id="rId22" Type="http://schemas.openxmlformats.org/officeDocument/2006/relationships/hyperlink" Target="https://podminky.urs.cz/item/CS_URS_2023_01/734292715" TargetMode="External"/><Relationship Id="rId27" Type="http://schemas.openxmlformats.org/officeDocument/2006/relationships/hyperlink" Target="https://podminky.urs.cz/item/CS_URS_2023_01/735152577" TargetMode="External"/><Relationship Id="rId30" Type="http://schemas.openxmlformats.org/officeDocument/2006/relationships/hyperlink" Target="https://podminky.urs.cz/item/CS_URS_2023_01/735191905" TargetMode="External"/><Relationship Id="rId35" Type="http://schemas.openxmlformats.org/officeDocument/2006/relationships/hyperlink" Target="https://podminky.urs.cz/item/CS_URS_2023_01/78366455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171915" TargetMode="External"/><Relationship Id="rId18" Type="http://schemas.openxmlformats.org/officeDocument/2006/relationships/hyperlink" Target="https://podminky.urs.cz/item/CS_URS_2023_01/721174042" TargetMode="External"/><Relationship Id="rId26" Type="http://schemas.openxmlformats.org/officeDocument/2006/relationships/hyperlink" Target="https://podminky.urs.cz/item/CS_URS_2023_01/721194109" TargetMode="External"/><Relationship Id="rId39" Type="http://schemas.openxmlformats.org/officeDocument/2006/relationships/hyperlink" Target="https://podminky.urs.cz/item/CS_URS_2023_01/722174023" TargetMode="External"/><Relationship Id="rId21" Type="http://schemas.openxmlformats.org/officeDocument/2006/relationships/hyperlink" Target="https://podminky.urs.cz/item/CS_URS_2023_01/721174045" TargetMode="External"/><Relationship Id="rId34" Type="http://schemas.openxmlformats.org/officeDocument/2006/relationships/hyperlink" Target="https://podminky.urs.cz/item/CS_URS_2023_01/722130916" TargetMode="External"/><Relationship Id="rId42" Type="http://schemas.openxmlformats.org/officeDocument/2006/relationships/hyperlink" Target="https://podminky.urs.cz/item/CS_URS_2023_01/722181252" TargetMode="External"/><Relationship Id="rId47" Type="http://schemas.openxmlformats.org/officeDocument/2006/relationships/hyperlink" Target="https://podminky.urs.cz/item/CS_URS_2023_01/722220152" TargetMode="External"/><Relationship Id="rId50" Type="http://schemas.openxmlformats.org/officeDocument/2006/relationships/hyperlink" Target="https://podminky.urs.cz/item/CS_URS_2023_01/722240103" TargetMode="External"/><Relationship Id="rId55" Type="http://schemas.openxmlformats.org/officeDocument/2006/relationships/hyperlink" Target="https://podminky.urs.cz/item/CS_URS_2023_01/998722103" TargetMode="External"/><Relationship Id="rId63" Type="http://schemas.openxmlformats.org/officeDocument/2006/relationships/hyperlink" Target="https://podminky.urs.cz/item/CS_URS_2023_01/725331111" TargetMode="External"/><Relationship Id="rId68" Type="http://schemas.openxmlformats.org/officeDocument/2006/relationships/hyperlink" Target="https://podminky.urs.cz/item/CS_URS_2023_01/725821316" TargetMode="External"/><Relationship Id="rId7" Type="http://schemas.openxmlformats.org/officeDocument/2006/relationships/hyperlink" Target="https://podminky.urs.cz/item/CS_URS_2023_01/997002519" TargetMode="External"/><Relationship Id="rId71" Type="http://schemas.openxmlformats.org/officeDocument/2006/relationships/hyperlink" Target="https://podminky.urs.cz/item/CS_URS_2023_01/725822613" TargetMode="External"/><Relationship Id="rId2" Type="http://schemas.openxmlformats.org/officeDocument/2006/relationships/hyperlink" Target="https://podminky.urs.cz/item/CS_URS_2023_01/974031143" TargetMode="External"/><Relationship Id="rId16" Type="http://schemas.openxmlformats.org/officeDocument/2006/relationships/hyperlink" Target="https://podminky.urs.cz/item/CS_URS_2023_01/721174024" TargetMode="External"/><Relationship Id="rId29" Type="http://schemas.openxmlformats.org/officeDocument/2006/relationships/hyperlink" Target="https://podminky.urs.cz/item/CS_URS_2023_01/721274103" TargetMode="External"/><Relationship Id="rId11" Type="http://schemas.openxmlformats.org/officeDocument/2006/relationships/hyperlink" Target="https://podminky.urs.cz/item/CS_URS_2023_01/721140905" TargetMode="External"/><Relationship Id="rId24" Type="http://schemas.openxmlformats.org/officeDocument/2006/relationships/hyperlink" Target="https://podminky.urs.cz/item/CS_URS_2023_01/721194105" TargetMode="External"/><Relationship Id="rId32" Type="http://schemas.openxmlformats.org/officeDocument/2006/relationships/hyperlink" Target="https://podminky.urs.cz/item/CS_URS_2023_01/998721103" TargetMode="External"/><Relationship Id="rId37" Type="http://schemas.openxmlformats.org/officeDocument/2006/relationships/hyperlink" Target="https://podminky.urs.cz/item/CS_URS_2023_01/722140115" TargetMode="External"/><Relationship Id="rId40" Type="http://schemas.openxmlformats.org/officeDocument/2006/relationships/hyperlink" Target="https://podminky.urs.cz/item/CS_URS_2023_01/722174024" TargetMode="External"/><Relationship Id="rId45" Type="http://schemas.openxmlformats.org/officeDocument/2006/relationships/hyperlink" Target="https://podminky.urs.cz/item/CS_URS_2023_01/722190401" TargetMode="External"/><Relationship Id="rId53" Type="http://schemas.openxmlformats.org/officeDocument/2006/relationships/hyperlink" Target="https://podminky.urs.cz/item/CS_URS_2023_01/722290226" TargetMode="External"/><Relationship Id="rId58" Type="http://schemas.openxmlformats.org/officeDocument/2006/relationships/hyperlink" Target="https://podminky.urs.cz/item/CS_URS_2023_01/725112173" TargetMode="External"/><Relationship Id="rId66" Type="http://schemas.openxmlformats.org/officeDocument/2006/relationships/hyperlink" Target="https://podminky.urs.cz/item/CS_URS_2023_01/725535222" TargetMode="External"/><Relationship Id="rId74" Type="http://schemas.openxmlformats.org/officeDocument/2006/relationships/hyperlink" Target="https://podminky.urs.cz/item/CS_URS_2023_01/727213203" TargetMode="External"/><Relationship Id="rId5" Type="http://schemas.openxmlformats.org/officeDocument/2006/relationships/hyperlink" Target="https://podminky.urs.cz/item/CS_URS_2023_01/977151113" TargetMode="External"/><Relationship Id="rId15" Type="http://schemas.openxmlformats.org/officeDocument/2006/relationships/hyperlink" Target="https://podminky.urs.cz/item/CS_URS_2023_01/721173402" TargetMode="External"/><Relationship Id="rId23" Type="http://schemas.openxmlformats.org/officeDocument/2006/relationships/hyperlink" Target="https://podminky.urs.cz/item/CS_URS_2023_01/721194104" TargetMode="External"/><Relationship Id="rId28" Type="http://schemas.openxmlformats.org/officeDocument/2006/relationships/hyperlink" Target="https://podminky.urs.cz/item/CS_URS_2023_01/721273152" TargetMode="External"/><Relationship Id="rId36" Type="http://schemas.openxmlformats.org/officeDocument/2006/relationships/hyperlink" Target="https://podminky.urs.cz/item/CS_URS_2023_01/722131914" TargetMode="External"/><Relationship Id="rId49" Type="http://schemas.openxmlformats.org/officeDocument/2006/relationships/hyperlink" Target="https://podminky.urs.cz/item/CS_URS_2023_01/722230114" TargetMode="External"/><Relationship Id="rId57" Type="http://schemas.openxmlformats.org/officeDocument/2006/relationships/hyperlink" Target="https://podminky.urs.cz/item/CS_URS_2023_01/725112002" TargetMode="External"/><Relationship Id="rId61" Type="http://schemas.openxmlformats.org/officeDocument/2006/relationships/hyperlink" Target="https://podminky.urs.cz/item/CS_URS_2023_01/725211681" TargetMode="External"/><Relationship Id="rId10" Type="http://schemas.openxmlformats.org/officeDocument/2006/relationships/hyperlink" Target="https://podminky.urs.cz/item/CS_URS_2023_01/721100902" TargetMode="External"/><Relationship Id="rId19" Type="http://schemas.openxmlformats.org/officeDocument/2006/relationships/hyperlink" Target="https://podminky.urs.cz/item/CS_URS_2023_01/721174043" TargetMode="External"/><Relationship Id="rId31" Type="http://schemas.openxmlformats.org/officeDocument/2006/relationships/hyperlink" Target="https://podminky.urs.cz/item/CS_URS_2023_01/721910912" TargetMode="External"/><Relationship Id="rId44" Type="http://schemas.openxmlformats.org/officeDocument/2006/relationships/hyperlink" Target="https://podminky.urs.cz/item/CS_URS_2023_01/722182013" TargetMode="External"/><Relationship Id="rId52" Type="http://schemas.openxmlformats.org/officeDocument/2006/relationships/hyperlink" Target="https://podminky.urs.cz/item/CS_URS_2023_01/722250133" TargetMode="External"/><Relationship Id="rId60" Type="http://schemas.openxmlformats.org/officeDocument/2006/relationships/hyperlink" Target="https://podminky.urs.cz/item/CS_URS_2023_01/725211661" TargetMode="External"/><Relationship Id="rId65" Type="http://schemas.openxmlformats.org/officeDocument/2006/relationships/hyperlink" Target="https://podminky.urs.cz/item/CS_URS_2023_01/725535211" TargetMode="External"/><Relationship Id="rId73" Type="http://schemas.openxmlformats.org/officeDocument/2006/relationships/hyperlink" Target="https://podminky.urs.cz/item/CS_URS_2023_01/727112022" TargetMode="External"/><Relationship Id="rId4" Type="http://schemas.openxmlformats.org/officeDocument/2006/relationships/hyperlink" Target="https://podminky.urs.cz/item/CS_URS_2023_01/977151112" TargetMode="External"/><Relationship Id="rId9" Type="http://schemas.openxmlformats.org/officeDocument/2006/relationships/hyperlink" Target="https://podminky.urs.cz/item/CS_URS_2023_01/997013609" TargetMode="External"/><Relationship Id="rId14" Type="http://schemas.openxmlformats.org/officeDocument/2006/relationships/hyperlink" Target="https://podminky.urs.cz/item/CS_URS_2023_01/721173401" TargetMode="External"/><Relationship Id="rId22" Type="http://schemas.openxmlformats.org/officeDocument/2006/relationships/hyperlink" Target="https://podminky.urs.cz/item/CS_URS_2023_01/721194103" TargetMode="External"/><Relationship Id="rId27" Type="http://schemas.openxmlformats.org/officeDocument/2006/relationships/hyperlink" Target="https://podminky.urs.cz/item/CS_URS_2023_01/721211422" TargetMode="External"/><Relationship Id="rId30" Type="http://schemas.openxmlformats.org/officeDocument/2006/relationships/hyperlink" Target="https://podminky.urs.cz/item/CS_URS_2023_01/721290111" TargetMode="External"/><Relationship Id="rId35" Type="http://schemas.openxmlformats.org/officeDocument/2006/relationships/hyperlink" Target="https://podminky.urs.cz/item/CS_URS_2023_01/722130993" TargetMode="External"/><Relationship Id="rId43" Type="http://schemas.openxmlformats.org/officeDocument/2006/relationships/hyperlink" Target="https://podminky.urs.cz/item/CS_URS_2023_01/722182012" TargetMode="External"/><Relationship Id="rId48" Type="http://schemas.openxmlformats.org/officeDocument/2006/relationships/hyperlink" Target="https://podminky.urs.cz/item/CS_URS_2023_01/722220232" TargetMode="External"/><Relationship Id="rId56" Type="http://schemas.openxmlformats.org/officeDocument/2006/relationships/hyperlink" Target="https://podminky.urs.cz/item/CS_URS_2023_01/725111132" TargetMode="External"/><Relationship Id="rId64" Type="http://schemas.openxmlformats.org/officeDocument/2006/relationships/hyperlink" Target="https://podminky.urs.cz/item/CS_URS_2023_01/725532101" TargetMode="External"/><Relationship Id="rId69" Type="http://schemas.openxmlformats.org/officeDocument/2006/relationships/hyperlink" Target="https://podminky.urs.cz/item/CS_URS_2023_01/725821329" TargetMode="External"/><Relationship Id="rId8" Type="http://schemas.openxmlformats.org/officeDocument/2006/relationships/hyperlink" Target="https://podminky.urs.cz/item/CS_URS_2023_01/997013151" TargetMode="External"/><Relationship Id="rId51" Type="http://schemas.openxmlformats.org/officeDocument/2006/relationships/hyperlink" Target="https://podminky.urs.cz/item/CS_URS_2023_01/722240123" TargetMode="External"/><Relationship Id="rId72" Type="http://schemas.openxmlformats.org/officeDocument/2006/relationships/hyperlink" Target="https://podminky.urs.cz/item/CS_URS_2023_01/727112002" TargetMode="External"/><Relationship Id="rId3" Type="http://schemas.openxmlformats.org/officeDocument/2006/relationships/hyperlink" Target="https://podminky.urs.cz/item/CS_URS_2023_01/974031153" TargetMode="External"/><Relationship Id="rId12" Type="http://schemas.openxmlformats.org/officeDocument/2006/relationships/hyperlink" Target="https://podminky.urs.cz/item/CS_URS_2023_01/721171905" TargetMode="External"/><Relationship Id="rId17" Type="http://schemas.openxmlformats.org/officeDocument/2006/relationships/hyperlink" Target="https://podminky.urs.cz/item/CS_URS_2023_01/721174025" TargetMode="External"/><Relationship Id="rId25" Type="http://schemas.openxmlformats.org/officeDocument/2006/relationships/hyperlink" Target="https://podminky.urs.cz/item/CS_URS_2023_01/721194107" TargetMode="External"/><Relationship Id="rId33" Type="http://schemas.openxmlformats.org/officeDocument/2006/relationships/hyperlink" Target="https://podminky.urs.cz/item/CS_URS_2023_01/722130234" TargetMode="External"/><Relationship Id="rId38" Type="http://schemas.openxmlformats.org/officeDocument/2006/relationships/hyperlink" Target="https://podminky.urs.cz/item/CS_URS_2023_01/722174022" TargetMode="External"/><Relationship Id="rId46" Type="http://schemas.openxmlformats.org/officeDocument/2006/relationships/hyperlink" Target="https://podminky.urs.cz/item/CS_URS_2023_01/722190901" TargetMode="External"/><Relationship Id="rId59" Type="http://schemas.openxmlformats.org/officeDocument/2006/relationships/hyperlink" Target="https://podminky.urs.cz/item/CS_URS_2023_01/725121525" TargetMode="External"/><Relationship Id="rId67" Type="http://schemas.openxmlformats.org/officeDocument/2006/relationships/hyperlink" Target="https://podminky.urs.cz/item/CS_URS_2023_01/725813111" TargetMode="External"/><Relationship Id="rId20" Type="http://schemas.openxmlformats.org/officeDocument/2006/relationships/hyperlink" Target="https://podminky.urs.cz/item/CS_URS_2023_01/721174044" TargetMode="External"/><Relationship Id="rId41" Type="http://schemas.openxmlformats.org/officeDocument/2006/relationships/hyperlink" Target="https://podminky.urs.cz/item/CS_URS_2023_01/722181251" TargetMode="External"/><Relationship Id="rId54" Type="http://schemas.openxmlformats.org/officeDocument/2006/relationships/hyperlink" Target="https://podminky.urs.cz/item/CS_URS_2023_01/722290234" TargetMode="External"/><Relationship Id="rId62" Type="http://schemas.openxmlformats.org/officeDocument/2006/relationships/hyperlink" Target="https://podminky.urs.cz/item/CS_URS_2023_01/725311121" TargetMode="External"/><Relationship Id="rId70" Type="http://schemas.openxmlformats.org/officeDocument/2006/relationships/hyperlink" Target="https://podminky.urs.cz/item/CS_URS_2023_01/725822611" TargetMode="External"/><Relationship Id="rId75" Type="http://schemas.openxmlformats.org/officeDocument/2006/relationships/drawing" Target="../drawings/drawing6.xml"/><Relationship Id="rId1" Type="http://schemas.openxmlformats.org/officeDocument/2006/relationships/hyperlink" Target="https://podminky.urs.cz/item/CS_URS_2023_01/612135101" TargetMode="External"/><Relationship Id="rId6" Type="http://schemas.openxmlformats.org/officeDocument/2006/relationships/hyperlink" Target="https://podminky.urs.cz/item/CS_URS_2023_01/99700251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536" t="s">
        <v>5</v>
      </c>
      <c r="AS2" s="537"/>
      <c r="AT2" s="537"/>
      <c r="AU2" s="537"/>
      <c r="AV2" s="537"/>
      <c r="AW2" s="537"/>
      <c r="AX2" s="537"/>
      <c r="AY2" s="537"/>
      <c r="AZ2" s="537"/>
      <c r="BA2" s="537"/>
      <c r="BB2" s="537"/>
      <c r="BC2" s="537"/>
      <c r="BD2" s="537"/>
      <c r="BE2" s="53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545" t="s">
        <v>14</v>
      </c>
      <c r="L5" s="537"/>
      <c r="M5" s="537"/>
      <c r="N5" s="537"/>
      <c r="O5" s="537"/>
      <c r="P5" s="537"/>
      <c r="Q5" s="537"/>
      <c r="R5" s="537"/>
      <c r="S5" s="537"/>
      <c r="T5" s="537"/>
      <c r="U5" s="537"/>
      <c r="V5" s="537"/>
      <c r="W5" s="537"/>
      <c r="X5" s="537"/>
      <c r="Y5" s="537"/>
      <c r="Z5" s="537"/>
      <c r="AA5" s="537"/>
      <c r="AB5" s="537"/>
      <c r="AC5" s="537"/>
      <c r="AD5" s="537"/>
      <c r="AE5" s="537"/>
      <c r="AF5" s="537"/>
      <c r="AG5" s="537"/>
      <c r="AH5" s="537"/>
      <c r="AI5" s="537"/>
      <c r="AJ5" s="537"/>
      <c r="AK5" s="537"/>
      <c r="AL5" s="537"/>
      <c r="AM5" s="537"/>
      <c r="AN5" s="537"/>
      <c r="AO5" s="537"/>
      <c r="AR5" s="18"/>
      <c r="BE5" s="542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546" t="s">
        <v>17</v>
      </c>
      <c r="L6" s="537"/>
      <c r="M6" s="537"/>
      <c r="N6" s="537"/>
      <c r="O6" s="537"/>
      <c r="P6" s="537"/>
      <c r="Q6" s="537"/>
      <c r="R6" s="537"/>
      <c r="S6" s="537"/>
      <c r="T6" s="537"/>
      <c r="U6" s="537"/>
      <c r="V6" s="537"/>
      <c r="W6" s="537"/>
      <c r="X6" s="537"/>
      <c r="Y6" s="537"/>
      <c r="Z6" s="537"/>
      <c r="AA6" s="537"/>
      <c r="AB6" s="537"/>
      <c r="AC6" s="537"/>
      <c r="AD6" s="537"/>
      <c r="AE6" s="537"/>
      <c r="AF6" s="537"/>
      <c r="AG6" s="537"/>
      <c r="AH6" s="537"/>
      <c r="AI6" s="537"/>
      <c r="AJ6" s="537"/>
      <c r="AK6" s="537"/>
      <c r="AL6" s="537"/>
      <c r="AM6" s="537"/>
      <c r="AN6" s="537"/>
      <c r="AO6" s="537"/>
      <c r="AR6" s="18"/>
      <c r="BE6" s="543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543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543"/>
      <c r="BS8" s="15" t="s">
        <v>6</v>
      </c>
    </row>
    <row r="9" spans="1:74" ht="14.45" customHeight="1">
      <c r="B9" s="18"/>
      <c r="AR9" s="18"/>
      <c r="BE9" s="543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543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543"/>
      <c r="BS11" s="15" t="s">
        <v>6</v>
      </c>
    </row>
    <row r="12" spans="1:74" ht="6.95" customHeight="1">
      <c r="B12" s="18"/>
      <c r="AR12" s="18"/>
      <c r="BE12" s="543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543"/>
      <c r="BS13" s="15" t="s">
        <v>6</v>
      </c>
    </row>
    <row r="14" spans="1:74" ht="12.75">
      <c r="B14" s="18"/>
      <c r="E14" s="547" t="s">
        <v>29</v>
      </c>
      <c r="F14" s="548"/>
      <c r="G14" s="548"/>
      <c r="H14" s="548"/>
      <c r="I14" s="548"/>
      <c r="J14" s="548"/>
      <c r="K14" s="548"/>
      <c r="L14" s="548"/>
      <c r="M14" s="548"/>
      <c r="N14" s="548"/>
      <c r="O14" s="548"/>
      <c r="P14" s="548"/>
      <c r="Q14" s="548"/>
      <c r="R14" s="548"/>
      <c r="S14" s="548"/>
      <c r="T14" s="548"/>
      <c r="U14" s="548"/>
      <c r="V14" s="548"/>
      <c r="W14" s="548"/>
      <c r="X14" s="548"/>
      <c r="Y14" s="548"/>
      <c r="Z14" s="548"/>
      <c r="AA14" s="548"/>
      <c r="AB14" s="548"/>
      <c r="AC14" s="548"/>
      <c r="AD14" s="548"/>
      <c r="AE14" s="548"/>
      <c r="AF14" s="548"/>
      <c r="AG14" s="548"/>
      <c r="AH14" s="548"/>
      <c r="AI14" s="548"/>
      <c r="AJ14" s="548"/>
      <c r="AK14" s="25" t="s">
        <v>27</v>
      </c>
      <c r="AN14" s="27" t="s">
        <v>29</v>
      </c>
      <c r="AR14" s="18"/>
      <c r="BE14" s="543"/>
      <c r="BS14" s="15" t="s">
        <v>6</v>
      </c>
    </row>
    <row r="15" spans="1:74" ht="6.95" customHeight="1">
      <c r="B15" s="18"/>
      <c r="AR15" s="18"/>
      <c r="BE15" s="543"/>
      <c r="BS15" s="15" t="s">
        <v>3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543"/>
      <c r="BS16" s="15" t="s">
        <v>3</v>
      </c>
    </row>
    <row r="17" spans="2:71" ht="18.399999999999999" customHeight="1">
      <c r="B17" s="18"/>
      <c r="E17" s="23" t="s">
        <v>26</v>
      </c>
      <c r="AK17" s="25" t="s">
        <v>27</v>
      </c>
      <c r="AN17" s="23" t="s">
        <v>1</v>
      </c>
      <c r="AR17" s="18"/>
      <c r="BE17" s="543"/>
      <c r="BS17" s="15" t="s">
        <v>31</v>
      </c>
    </row>
    <row r="18" spans="2:71" ht="6.95" customHeight="1">
      <c r="B18" s="18"/>
      <c r="AR18" s="18"/>
      <c r="BE18" s="543"/>
      <c r="BS18" s="15" t="s">
        <v>6</v>
      </c>
    </row>
    <row r="19" spans="2:7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543"/>
      <c r="BS19" s="15" t="s">
        <v>6</v>
      </c>
    </row>
    <row r="20" spans="2:71" ht="18.399999999999999" customHeight="1">
      <c r="B20" s="18"/>
      <c r="E20" s="23" t="s">
        <v>26</v>
      </c>
      <c r="AK20" s="25" t="s">
        <v>27</v>
      </c>
      <c r="AN20" s="23" t="s">
        <v>1</v>
      </c>
      <c r="AR20" s="18"/>
      <c r="BE20" s="543"/>
      <c r="BS20" s="15" t="s">
        <v>31</v>
      </c>
    </row>
    <row r="21" spans="2:71" ht="6.95" customHeight="1">
      <c r="B21" s="18"/>
      <c r="AR21" s="18"/>
      <c r="BE21" s="543"/>
    </row>
    <row r="22" spans="2:71" ht="12" customHeight="1">
      <c r="B22" s="18"/>
      <c r="D22" s="25" t="s">
        <v>33</v>
      </c>
      <c r="AR22" s="18"/>
      <c r="BE22" s="543"/>
    </row>
    <row r="23" spans="2:71" ht="16.5" customHeight="1">
      <c r="B23" s="18"/>
      <c r="E23" s="549" t="s">
        <v>1</v>
      </c>
      <c r="F23" s="549"/>
      <c r="G23" s="549"/>
      <c r="H23" s="549"/>
      <c r="I23" s="549"/>
      <c r="J23" s="549"/>
      <c r="K23" s="549"/>
      <c r="L23" s="549"/>
      <c r="M23" s="549"/>
      <c r="N23" s="549"/>
      <c r="O23" s="549"/>
      <c r="P23" s="549"/>
      <c r="Q23" s="549"/>
      <c r="R23" s="549"/>
      <c r="S23" s="549"/>
      <c r="T23" s="549"/>
      <c r="U23" s="549"/>
      <c r="V23" s="549"/>
      <c r="W23" s="549"/>
      <c r="X23" s="549"/>
      <c r="Y23" s="549"/>
      <c r="Z23" s="549"/>
      <c r="AA23" s="549"/>
      <c r="AB23" s="549"/>
      <c r="AC23" s="549"/>
      <c r="AD23" s="549"/>
      <c r="AE23" s="549"/>
      <c r="AF23" s="549"/>
      <c r="AG23" s="549"/>
      <c r="AH23" s="549"/>
      <c r="AI23" s="549"/>
      <c r="AJ23" s="549"/>
      <c r="AK23" s="549"/>
      <c r="AL23" s="549"/>
      <c r="AM23" s="549"/>
      <c r="AN23" s="549"/>
      <c r="AR23" s="18"/>
      <c r="BE23" s="543"/>
    </row>
    <row r="24" spans="2:71" ht="6.95" customHeight="1">
      <c r="B24" s="18"/>
      <c r="AR24" s="18"/>
      <c r="BE24" s="543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543"/>
    </row>
    <row r="26" spans="2:71" s="1" customFormat="1" ht="25.9" customHeight="1">
      <c r="B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533">
        <f>ROUND(AG94,2)</f>
        <v>0</v>
      </c>
      <c r="AL26" s="534"/>
      <c r="AM26" s="534"/>
      <c r="AN26" s="534"/>
      <c r="AO26" s="534"/>
      <c r="AR26" s="30"/>
      <c r="BE26" s="543"/>
    </row>
    <row r="27" spans="2:71" s="1" customFormat="1" ht="6.95" customHeight="1">
      <c r="B27" s="30"/>
      <c r="AR27" s="30"/>
      <c r="BE27" s="543"/>
    </row>
    <row r="28" spans="2:71" s="1" customFormat="1" ht="12.75">
      <c r="B28" s="30"/>
      <c r="L28" s="535" t="s">
        <v>35</v>
      </c>
      <c r="M28" s="535"/>
      <c r="N28" s="535"/>
      <c r="O28" s="535"/>
      <c r="P28" s="535"/>
      <c r="W28" s="535" t="s">
        <v>36</v>
      </c>
      <c r="X28" s="535"/>
      <c r="Y28" s="535"/>
      <c r="Z28" s="535"/>
      <c r="AA28" s="535"/>
      <c r="AB28" s="535"/>
      <c r="AC28" s="535"/>
      <c r="AD28" s="535"/>
      <c r="AE28" s="535"/>
      <c r="AK28" s="535" t="s">
        <v>37</v>
      </c>
      <c r="AL28" s="535"/>
      <c r="AM28" s="535"/>
      <c r="AN28" s="535"/>
      <c r="AO28" s="535"/>
      <c r="AR28" s="30"/>
      <c r="BE28" s="543"/>
    </row>
    <row r="29" spans="2:71" s="2" customFormat="1" ht="14.45" customHeight="1">
      <c r="B29" s="34"/>
      <c r="D29" s="25" t="s">
        <v>38</v>
      </c>
      <c r="F29" s="25" t="s">
        <v>39</v>
      </c>
      <c r="L29" s="529">
        <v>0.21</v>
      </c>
      <c r="M29" s="528"/>
      <c r="N29" s="528"/>
      <c r="O29" s="528"/>
      <c r="P29" s="528"/>
      <c r="W29" s="527">
        <f>ROUND(AZ94, 2)</f>
        <v>0</v>
      </c>
      <c r="X29" s="528"/>
      <c r="Y29" s="528"/>
      <c r="Z29" s="528"/>
      <c r="AA29" s="528"/>
      <c r="AB29" s="528"/>
      <c r="AC29" s="528"/>
      <c r="AD29" s="528"/>
      <c r="AE29" s="528"/>
      <c r="AK29" s="527">
        <f>ROUND(AV94, 2)</f>
        <v>0</v>
      </c>
      <c r="AL29" s="528"/>
      <c r="AM29" s="528"/>
      <c r="AN29" s="528"/>
      <c r="AO29" s="528"/>
      <c r="AR29" s="34"/>
      <c r="BE29" s="544"/>
    </row>
    <row r="30" spans="2:71" s="2" customFormat="1" ht="14.45" customHeight="1">
      <c r="B30" s="34"/>
      <c r="F30" s="25" t="s">
        <v>40</v>
      </c>
      <c r="L30" s="529">
        <v>0.12</v>
      </c>
      <c r="M30" s="528"/>
      <c r="N30" s="528"/>
      <c r="O30" s="528"/>
      <c r="P30" s="528"/>
      <c r="W30" s="527">
        <f>ROUND(BA94, 2)</f>
        <v>0</v>
      </c>
      <c r="X30" s="528"/>
      <c r="Y30" s="528"/>
      <c r="Z30" s="528"/>
      <c r="AA30" s="528"/>
      <c r="AB30" s="528"/>
      <c r="AC30" s="528"/>
      <c r="AD30" s="528"/>
      <c r="AE30" s="528"/>
      <c r="AK30" s="527">
        <f>ROUND(AW94, 2)</f>
        <v>0</v>
      </c>
      <c r="AL30" s="528"/>
      <c r="AM30" s="528"/>
      <c r="AN30" s="528"/>
      <c r="AO30" s="528"/>
      <c r="AR30" s="34"/>
      <c r="BE30" s="544"/>
    </row>
    <row r="31" spans="2:71" s="2" customFormat="1" ht="14.45" hidden="1" customHeight="1">
      <c r="B31" s="34"/>
      <c r="F31" s="25" t="s">
        <v>41</v>
      </c>
      <c r="L31" s="529">
        <v>0.21</v>
      </c>
      <c r="M31" s="528"/>
      <c r="N31" s="528"/>
      <c r="O31" s="528"/>
      <c r="P31" s="528"/>
      <c r="W31" s="527">
        <f>ROUND(BB94, 2)</f>
        <v>0</v>
      </c>
      <c r="X31" s="528"/>
      <c r="Y31" s="528"/>
      <c r="Z31" s="528"/>
      <c r="AA31" s="528"/>
      <c r="AB31" s="528"/>
      <c r="AC31" s="528"/>
      <c r="AD31" s="528"/>
      <c r="AE31" s="528"/>
      <c r="AK31" s="527">
        <v>0</v>
      </c>
      <c r="AL31" s="528"/>
      <c r="AM31" s="528"/>
      <c r="AN31" s="528"/>
      <c r="AO31" s="528"/>
      <c r="AR31" s="34"/>
      <c r="BE31" s="544"/>
    </row>
    <row r="32" spans="2:71" s="2" customFormat="1" ht="14.45" hidden="1" customHeight="1">
      <c r="B32" s="34"/>
      <c r="F32" s="25" t="s">
        <v>42</v>
      </c>
      <c r="L32" s="529">
        <v>0.12</v>
      </c>
      <c r="M32" s="528"/>
      <c r="N32" s="528"/>
      <c r="O32" s="528"/>
      <c r="P32" s="528"/>
      <c r="W32" s="527">
        <f>ROUND(BC94, 2)</f>
        <v>0</v>
      </c>
      <c r="X32" s="528"/>
      <c r="Y32" s="528"/>
      <c r="Z32" s="528"/>
      <c r="AA32" s="528"/>
      <c r="AB32" s="528"/>
      <c r="AC32" s="528"/>
      <c r="AD32" s="528"/>
      <c r="AE32" s="528"/>
      <c r="AK32" s="527">
        <v>0</v>
      </c>
      <c r="AL32" s="528"/>
      <c r="AM32" s="528"/>
      <c r="AN32" s="528"/>
      <c r="AO32" s="528"/>
      <c r="AR32" s="34"/>
      <c r="BE32" s="544"/>
    </row>
    <row r="33" spans="2:57" s="2" customFormat="1" ht="14.45" hidden="1" customHeight="1">
      <c r="B33" s="34"/>
      <c r="F33" s="25" t="s">
        <v>43</v>
      </c>
      <c r="L33" s="529">
        <v>0</v>
      </c>
      <c r="M33" s="528"/>
      <c r="N33" s="528"/>
      <c r="O33" s="528"/>
      <c r="P33" s="528"/>
      <c r="W33" s="527">
        <f>ROUND(BD94, 2)</f>
        <v>0</v>
      </c>
      <c r="X33" s="528"/>
      <c r="Y33" s="528"/>
      <c r="Z33" s="528"/>
      <c r="AA33" s="528"/>
      <c r="AB33" s="528"/>
      <c r="AC33" s="528"/>
      <c r="AD33" s="528"/>
      <c r="AE33" s="528"/>
      <c r="AK33" s="527">
        <v>0</v>
      </c>
      <c r="AL33" s="528"/>
      <c r="AM33" s="528"/>
      <c r="AN33" s="528"/>
      <c r="AO33" s="528"/>
      <c r="AR33" s="34"/>
      <c r="BE33" s="544"/>
    </row>
    <row r="34" spans="2:57" s="1" customFormat="1" ht="6.95" customHeight="1">
      <c r="B34" s="30"/>
      <c r="AR34" s="30"/>
      <c r="BE34" s="543"/>
    </row>
    <row r="35" spans="2:57" s="1" customFormat="1" ht="25.9" customHeight="1"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541" t="s">
        <v>46</v>
      </c>
      <c r="Y35" s="539"/>
      <c r="Z35" s="539"/>
      <c r="AA35" s="539"/>
      <c r="AB35" s="539"/>
      <c r="AC35" s="37"/>
      <c r="AD35" s="37"/>
      <c r="AE35" s="37"/>
      <c r="AF35" s="37"/>
      <c r="AG35" s="37"/>
      <c r="AH35" s="37"/>
      <c r="AI35" s="37"/>
      <c r="AJ35" s="37"/>
      <c r="AK35" s="538">
        <f>SUM(AK26:AK33)</f>
        <v>0</v>
      </c>
      <c r="AL35" s="539"/>
      <c r="AM35" s="539"/>
      <c r="AN35" s="539"/>
      <c r="AO35" s="540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48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49</v>
      </c>
      <c r="AI60" s="32"/>
      <c r="AJ60" s="32"/>
      <c r="AK60" s="32"/>
      <c r="AL60" s="32"/>
      <c r="AM60" s="41" t="s">
        <v>50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52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49</v>
      </c>
      <c r="AI75" s="32"/>
      <c r="AJ75" s="32"/>
      <c r="AK75" s="32"/>
      <c r="AL75" s="32"/>
      <c r="AM75" s="41" t="s">
        <v>50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53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120</v>
      </c>
      <c r="AR84" s="46"/>
    </row>
    <row r="85" spans="1:91" s="4" customFormat="1" ht="36.950000000000003" customHeight="1">
      <c r="B85" s="47"/>
      <c r="C85" s="48" t="s">
        <v>16</v>
      </c>
      <c r="L85" s="530" t="str">
        <f>K6</f>
        <v>Podkrovní vestavba budovy č.p. 1 v Českém Brodě</v>
      </c>
      <c r="M85" s="531"/>
      <c r="N85" s="531"/>
      <c r="O85" s="531"/>
      <c r="P85" s="531"/>
      <c r="Q85" s="531"/>
      <c r="R85" s="531"/>
      <c r="S85" s="531"/>
      <c r="T85" s="531"/>
      <c r="U85" s="531"/>
      <c r="V85" s="531"/>
      <c r="W85" s="531"/>
      <c r="X85" s="531"/>
      <c r="Y85" s="531"/>
      <c r="Z85" s="531"/>
      <c r="AA85" s="531"/>
      <c r="AB85" s="531"/>
      <c r="AC85" s="531"/>
      <c r="AD85" s="531"/>
      <c r="AE85" s="531"/>
      <c r="AF85" s="531"/>
      <c r="AG85" s="531"/>
      <c r="AH85" s="531"/>
      <c r="AI85" s="531"/>
      <c r="AJ85" s="531"/>
      <c r="AK85" s="531"/>
      <c r="AL85" s="531"/>
      <c r="AM85" s="531"/>
      <c r="AN85" s="531"/>
      <c r="AO85" s="531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parc. č. st. 7 v Českém Brodě</v>
      </c>
      <c r="AI87" s="25" t="s">
        <v>22</v>
      </c>
      <c r="AM87" s="532" t="str">
        <f>IF(AN8= "","",AN8)</f>
        <v>30. 8. 2023</v>
      </c>
      <c r="AN87" s="532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30</v>
      </c>
      <c r="AM89" s="515" t="str">
        <f>IF(E17="","",E17)</f>
        <v xml:space="preserve"> </v>
      </c>
      <c r="AN89" s="516"/>
      <c r="AO89" s="516"/>
      <c r="AP89" s="516"/>
      <c r="AR89" s="30"/>
      <c r="AS89" s="511" t="s">
        <v>54</v>
      </c>
      <c r="AT89" s="51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 t="str">
        <f>IF(E14= "Vyplň údaj","",E14)</f>
        <v/>
      </c>
      <c r="AI90" s="25" t="s">
        <v>32</v>
      </c>
      <c r="AM90" s="515" t="str">
        <f>IF(E20="","",E20)</f>
        <v xml:space="preserve"> </v>
      </c>
      <c r="AN90" s="516"/>
      <c r="AO90" s="516"/>
      <c r="AP90" s="516"/>
      <c r="AR90" s="30"/>
      <c r="AS90" s="513"/>
      <c r="AT90" s="514"/>
      <c r="BD90" s="54"/>
    </row>
    <row r="91" spans="1:91" s="1" customFormat="1" ht="10.9" customHeight="1">
      <c r="B91" s="30"/>
      <c r="AR91" s="30"/>
      <c r="AS91" s="513"/>
      <c r="AT91" s="514"/>
      <c r="BD91" s="54"/>
    </row>
    <row r="92" spans="1:91" s="1" customFormat="1" ht="29.25" customHeight="1">
      <c r="B92" s="30"/>
      <c r="C92" s="517" t="s">
        <v>55</v>
      </c>
      <c r="D92" s="518"/>
      <c r="E92" s="518"/>
      <c r="F92" s="518"/>
      <c r="G92" s="518"/>
      <c r="H92" s="55"/>
      <c r="I92" s="520" t="s">
        <v>56</v>
      </c>
      <c r="J92" s="518"/>
      <c r="K92" s="518"/>
      <c r="L92" s="518"/>
      <c r="M92" s="518"/>
      <c r="N92" s="518"/>
      <c r="O92" s="518"/>
      <c r="P92" s="518"/>
      <c r="Q92" s="518"/>
      <c r="R92" s="518"/>
      <c r="S92" s="518"/>
      <c r="T92" s="518"/>
      <c r="U92" s="518"/>
      <c r="V92" s="518"/>
      <c r="W92" s="518"/>
      <c r="X92" s="518"/>
      <c r="Y92" s="518"/>
      <c r="Z92" s="518"/>
      <c r="AA92" s="518"/>
      <c r="AB92" s="518"/>
      <c r="AC92" s="518"/>
      <c r="AD92" s="518"/>
      <c r="AE92" s="518"/>
      <c r="AF92" s="518"/>
      <c r="AG92" s="519" t="s">
        <v>57</v>
      </c>
      <c r="AH92" s="518"/>
      <c r="AI92" s="518"/>
      <c r="AJ92" s="518"/>
      <c r="AK92" s="518"/>
      <c r="AL92" s="518"/>
      <c r="AM92" s="518"/>
      <c r="AN92" s="520" t="s">
        <v>58</v>
      </c>
      <c r="AO92" s="518"/>
      <c r="AP92" s="521"/>
      <c r="AQ92" s="56" t="s">
        <v>59</v>
      </c>
      <c r="AR92" s="30"/>
      <c r="AS92" s="57" t="s">
        <v>60</v>
      </c>
      <c r="AT92" s="58" t="s">
        <v>61</v>
      </c>
      <c r="AU92" s="58" t="s">
        <v>62</v>
      </c>
      <c r="AV92" s="58" t="s">
        <v>63</v>
      </c>
      <c r="AW92" s="58" t="s">
        <v>64</v>
      </c>
      <c r="AX92" s="58" t="s">
        <v>65</v>
      </c>
      <c r="AY92" s="58" t="s">
        <v>66</v>
      </c>
      <c r="AZ92" s="58" t="s">
        <v>67</v>
      </c>
      <c r="BA92" s="58" t="s">
        <v>68</v>
      </c>
      <c r="BB92" s="58" t="s">
        <v>69</v>
      </c>
      <c r="BC92" s="58" t="s">
        <v>70</v>
      </c>
      <c r="BD92" s="59" t="s">
        <v>71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72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525">
        <f>ROUND(SUM(AG95:AG101),2)</f>
        <v>0</v>
      </c>
      <c r="AH94" s="525"/>
      <c r="AI94" s="525"/>
      <c r="AJ94" s="525"/>
      <c r="AK94" s="525"/>
      <c r="AL94" s="525"/>
      <c r="AM94" s="525"/>
      <c r="AN94" s="526">
        <f t="shared" ref="AN94:AN101" si="0">SUM(AG94,AT94)</f>
        <v>0</v>
      </c>
      <c r="AO94" s="526"/>
      <c r="AP94" s="526"/>
      <c r="AQ94" s="65" t="s">
        <v>1</v>
      </c>
      <c r="AR94" s="61"/>
      <c r="AS94" s="66">
        <f>ROUND(SUM(AS95:AS101),2)</f>
        <v>0</v>
      </c>
      <c r="AT94" s="67">
        <f t="shared" ref="AT94:AT101" si="1">ROUND(SUM(AV94:AW94),2)</f>
        <v>0</v>
      </c>
      <c r="AU94" s="68">
        <f>ROUND(SUM(AU95:AU101),5)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ROUND(SUM(AZ95:AZ101),2)</f>
        <v>0</v>
      </c>
      <c r="BA94" s="67">
        <f>ROUND(SUM(BA95:BA101),2)</f>
        <v>0</v>
      </c>
      <c r="BB94" s="67">
        <f>ROUND(SUM(BB95:BB101),2)</f>
        <v>0</v>
      </c>
      <c r="BC94" s="67">
        <f>ROUND(SUM(BC95:BC101),2)</f>
        <v>0</v>
      </c>
      <c r="BD94" s="69">
        <f>ROUND(SUM(BD95:BD101),2)</f>
        <v>0</v>
      </c>
      <c r="BS94" s="70" t="s">
        <v>73</v>
      </c>
      <c r="BT94" s="70" t="s">
        <v>74</v>
      </c>
      <c r="BU94" s="71" t="s">
        <v>75</v>
      </c>
      <c r="BV94" s="70" t="s">
        <v>76</v>
      </c>
      <c r="BW94" s="70" t="s">
        <v>4</v>
      </c>
      <c r="BX94" s="70" t="s">
        <v>77</v>
      </c>
      <c r="CL94" s="70" t="s">
        <v>1</v>
      </c>
    </row>
    <row r="95" spans="1:91" s="6" customFormat="1" ht="16.5" customHeight="1">
      <c r="A95" s="72" t="s">
        <v>78</v>
      </c>
      <c r="B95" s="73"/>
      <c r="C95" s="74"/>
      <c r="D95" s="522" t="s">
        <v>79</v>
      </c>
      <c r="E95" s="522"/>
      <c r="F95" s="522"/>
      <c r="G95" s="522"/>
      <c r="H95" s="522"/>
      <c r="I95" s="75"/>
      <c r="J95" s="522" t="s">
        <v>80</v>
      </c>
      <c r="K95" s="522"/>
      <c r="L95" s="522"/>
      <c r="M95" s="522"/>
      <c r="N95" s="522"/>
      <c r="O95" s="522"/>
      <c r="P95" s="522"/>
      <c r="Q95" s="522"/>
      <c r="R95" s="522"/>
      <c r="S95" s="522"/>
      <c r="T95" s="522"/>
      <c r="U95" s="522"/>
      <c r="V95" s="522"/>
      <c r="W95" s="522"/>
      <c r="X95" s="522"/>
      <c r="Y95" s="522"/>
      <c r="Z95" s="522"/>
      <c r="AA95" s="522"/>
      <c r="AB95" s="522"/>
      <c r="AC95" s="522"/>
      <c r="AD95" s="522"/>
      <c r="AE95" s="522"/>
      <c r="AF95" s="522"/>
      <c r="AG95" s="523">
        <f>'1 - Architektonicko-stave...'!J30</f>
        <v>0</v>
      </c>
      <c r="AH95" s="524"/>
      <c r="AI95" s="524"/>
      <c r="AJ95" s="524"/>
      <c r="AK95" s="524"/>
      <c r="AL95" s="524"/>
      <c r="AM95" s="524"/>
      <c r="AN95" s="523">
        <f t="shared" si="0"/>
        <v>0</v>
      </c>
      <c r="AO95" s="524"/>
      <c r="AP95" s="524"/>
      <c r="AQ95" s="76" t="s">
        <v>81</v>
      </c>
      <c r="AR95" s="73"/>
      <c r="AS95" s="77">
        <v>0</v>
      </c>
      <c r="AT95" s="78">
        <f t="shared" si="1"/>
        <v>0</v>
      </c>
      <c r="AU95" s="79">
        <f>'1 - Architektonicko-stave...'!P137</f>
        <v>0</v>
      </c>
      <c r="AV95" s="78">
        <f>'1 - Architektonicko-stave...'!J33</f>
        <v>0</v>
      </c>
      <c r="AW95" s="78">
        <f>'1 - Architektonicko-stave...'!J34</f>
        <v>0</v>
      </c>
      <c r="AX95" s="78">
        <f>'1 - Architektonicko-stave...'!J35</f>
        <v>0</v>
      </c>
      <c r="AY95" s="78">
        <f>'1 - Architektonicko-stave...'!J36</f>
        <v>0</v>
      </c>
      <c r="AZ95" s="78">
        <f>'1 - Architektonicko-stave...'!F33</f>
        <v>0</v>
      </c>
      <c r="BA95" s="78">
        <f>'1 - Architektonicko-stave...'!F34</f>
        <v>0</v>
      </c>
      <c r="BB95" s="78">
        <f>'1 - Architektonicko-stave...'!F35</f>
        <v>0</v>
      </c>
      <c r="BC95" s="78">
        <f>'1 - Architektonicko-stave...'!F36</f>
        <v>0</v>
      </c>
      <c r="BD95" s="80">
        <f>'1 - Architektonicko-stave...'!F37</f>
        <v>0</v>
      </c>
      <c r="BT95" s="81" t="s">
        <v>79</v>
      </c>
      <c r="BV95" s="81" t="s">
        <v>76</v>
      </c>
      <c r="BW95" s="81" t="s">
        <v>82</v>
      </c>
      <c r="BX95" s="81" t="s">
        <v>4</v>
      </c>
      <c r="CL95" s="81" t="s">
        <v>1</v>
      </c>
      <c r="CM95" s="81" t="s">
        <v>83</v>
      </c>
    </row>
    <row r="96" spans="1:91" s="6" customFormat="1" ht="16.5" customHeight="1">
      <c r="A96" s="72" t="s">
        <v>78</v>
      </c>
      <c r="B96" s="73"/>
      <c r="C96" s="74"/>
      <c r="D96" s="522" t="s">
        <v>83</v>
      </c>
      <c r="E96" s="522"/>
      <c r="F96" s="522"/>
      <c r="G96" s="522"/>
      <c r="H96" s="522"/>
      <c r="I96" s="75"/>
      <c r="J96" s="522" t="s">
        <v>84</v>
      </c>
      <c r="K96" s="522"/>
      <c r="L96" s="522"/>
      <c r="M96" s="522"/>
      <c r="N96" s="522"/>
      <c r="O96" s="522"/>
      <c r="P96" s="522"/>
      <c r="Q96" s="522"/>
      <c r="R96" s="522"/>
      <c r="S96" s="522"/>
      <c r="T96" s="522"/>
      <c r="U96" s="522"/>
      <c r="V96" s="522"/>
      <c r="W96" s="522"/>
      <c r="X96" s="522"/>
      <c r="Y96" s="522"/>
      <c r="Z96" s="522"/>
      <c r="AA96" s="522"/>
      <c r="AB96" s="522"/>
      <c r="AC96" s="522"/>
      <c r="AD96" s="522"/>
      <c r="AE96" s="522"/>
      <c r="AF96" s="522"/>
      <c r="AG96" s="523">
        <f>'2 - Ústřední topení'!J30</f>
        <v>0</v>
      </c>
      <c r="AH96" s="524"/>
      <c r="AI96" s="524"/>
      <c r="AJ96" s="524"/>
      <c r="AK96" s="524"/>
      <c r="AL96" s="524"/>
      <c r="AM96" s="524"/>
      <c r="AN96" s="523">
        <f t="shared" si="0"/>
        <v>0</v>
      </c>
      <c r="AO96" s="524"/>
      <c r="AP96" s="524"/>
      <c r="AQ96" s="76" t="s">
        <v>81</v>
      </c>
      <c r="AR96" s="73"/>
      <c r="AS96" s="77">
        <v>0</v>
      </c>
      <c r="AT96" s="78">
        <f t="shared" si="1"/>
        <v>0</v>
      </c>
      <c r="AU96" s="79">
        <f>'2 - Ústřední topení'!P118</f>
        <v>0</v>
      </c>
      <c r="AV96" s="78">
        <f>'2 - Ústřední topení'!J33</f>
        <v>0</v>
      </c>
      <c r="AW96" s="78">
        <f>'2 - Ústřední topení'!J34</f>
        <v>0</v>
      </c>
      <c r="AX96" s="78">
        <f>'2 - Ústřední topení'!J35</f>
        <v>0</v>
      </c>
      <c r="AY96" s="78">
        <f>'2 - Ústřední topení'!J36</f>
        <v>0</v>
      </c>
      <c r="AZ96" s="78">
        <f>'2 - Ústřední topení'!F33</f>
        <v>0</v>
      </c>
      <c r="BA96" s="78">
        <f>'2 - Ústřední topení'!F34</f>
        <v>0</v>
      </c>
      <c r="BB96" s="78">
        <f>'2 - Ústřední topení'!F35</f>
        <v>0</v>
      </c>
      <c r="BC96" s="78">
        <f>'2 - Ústřední topení'!F36</f>
        <v>0</v>
      </c>
      <c r="BD96" s="80">
        <f>'2 - Ústřední topení'!F37</f>
        <v>0</v>
      </c>
      <c r="BT96" s="81" t="s">
        <v>79</v>
      </c>
      <c r="BV96" s="81" t="s">
        <v>76</v>
      </c>
      <c r="BW96" s="81" t="s">
        <v>85</v>
      </c>
      <c r="BX96" s="81" t="s">
        <v>4</v>
      </c>
      <c r="CL96" s="81" t="s">
        <v>1</v>
      </c>
      <c r="CM96" s="81" t="s">
        <v>83</v>
      </c>
    </row>
    <row r="97" spans="1:91" s="6" customFormat="1" ht="16.5" customHeight="1">
      <c r="A97" s="72" t="s">
        <v>78</v>
      </c>
      <c r="B97" s="73"/>
      <c r="C97" s="74"/>
      <c r="D97" s="522" t="s">
        <v>86</v>
      </c>
      <c r="E97" s="522"/>
      <c r="F97" s="522"/>
      <c r="G97" s="522"/>
      <c r="H97" s="522"/>
      <c r="I97" s="75"/>
      <c r="J97" s="522" t="s">
        <v>87</v>
      </c>
      <c r="K97" s="522"/>
      <c r="L97" s="522"/>
      <c r="M97" s="522"/>
      <c r="N97" s="522"/>
      <c r="O97" s="522"/>
      <c r="P97" s="522"/>
      <c r="Q97" s="522"/>
      <c r="R97" s="522"/>
      <c r="S97" s="522"/>
      <c r="T97" s="522"/>
      <c r="U97" s="522"/>
      <c r="V97" s="522"/>
      <c r="W97" s="522"/>
      <c r="X97" s="522"/>
      <c r="Y97" s="522"/>
      <c r="Z97" s="522"/>
      <c r="AA97" s="522"/>
      <c r="AB97" s="522"/>
      <c r="AC97" s="522"/>
      <c r="AD97" s="522"/>
      <c r="AE97" s="522"/>
      <c r="AF97" s="522"/>
      <c r="AG97" s="523">
        <f>'3 - Zdravotechnika'!J30</f>
        <v>0</v>
      </c>
      <c r="AH97" s="524"/>
      <c r="AI97" s="524"/>
      <c r="AJ97" s="524"/>
      <c r="AK97" s="524"/>
      <c r="AL97" s="524"/>
      <c r="AM97" s="524"/>
      <c r="AN97" s="523">
        <f t="shared" si="0"/>
        <v>0</v>
      </c>
      <c r="AO97" s="524"/>
      <c r="AP97" s="524"/>
      <c r="AQ97" s="76" t="s">
        <v>81</v>
      </c>
      <c r="AR97" s="73"/>
      <c r="AS97" s="77">
        <v>0</v>
      </c>
      <c r="AT97" s="78">
        <f t="shared" si="1"/>
        <v>0</v>
      </c>
      <c r="AU97" s="79">
        <f>'3 - Zdravotechnika'!P118</f>
        <v>0</v>
      </c>
      <c r="AV97" s="78">
        <f>'3 - Zdravotechnika'!J33</f>
        <v>0</v>
      </c>
      <c r="AW97" s="78">
        <f>'3 - Zdravotechnika'!J34</f>
        <v>0</v>
      </c>
      <c r="AX97" s="78">
        <f>'3 - Zdravotechnika'!J35</f>
        <v>0</v>
      </c>
      <c r="AY97" s="78">
        <f>'3 - Zdravotechnika'!J36</f>
        <v>0</v>
      </c>
      <c r="AZ97" s="78">
        <f>'3 - Zdravotechnika'!F33</f>
        <v>0</v>
      </c>
      <c r="BA97" s="78">
        <f>'3 - Zdravotechnika'!F34</f>
        <v>0</v>
      </c>
      <c r="BB97" s="78">
        <f>'3 - Zdravotechnika'!F35</f>
        <v>0</v>
      </c>
      <c r="BC97" s="78">
        <f>'3 - Zdravotechnika'!F36</f>
        <v>0</v>
      </c>
      <c r="BD97" s="80">
        <f>'3 - Zdravotechnika'!F37</f>
        <v>0</v>
      </c>
      <c r="BT97" s="81" t="s">
        <v>79</v>
      </c>
      <c r="BV97" s="81" t="s">
        <v>76</v>
      </c>
      <c r="BW97" s="81" t="s">
        <v>88</v>
      </c>
      <c r="BX97" s="81" t="s">
        <v>4</v>
      </c>
      <c r="CL97" s="81" t="s">
        <v>1</v>
      </c>
      <c r="CM97" s="81" t="s">
        <v>83</v>
      </c>
    </row>
    <row r="98" spans="1:91" s="6" customFormat="1" ht="16.5" customHeight="1">
      <c r="A98" s="72" t="s">
        <v>78</v>
      </c>
      <c r="B98" s="73"/>
      <c r="C98" s="74"/>
      <c r="D98" s="522" t="s">
        <v>89</v>
      </c>
      <c r="E98" s="522"/>
      <c r="F98" s="522"/>
      <c r="G98" s="522"/>
      <c r="H98" s="522"/>
      <c r="I98" s="75"/>
      <c r="J98" s="522" t="s">
        <v>90</v>
      </c>
      <c r="K98" s="522"/>
      <c r="L98" s="522"/>
      <c r="M98" s="522"/>
      <c r="N98" s="522"/>
      <c r="O98" s="522"/>
      <c r="P98" s="522"/>
      <c r="Q98" s="522"/>
      <c r="R98" s="522"/>
      <c r="S98" s="522"/>
      <c r="T98" s="522"/>
      <c r="U98" s="522"/>
      <c r="V98" s="522"/>
      <c r="W98" s="522"/>
      <c r="X98" s="522"/>
      <c r="Y98" s="522"/>
      <c r="Z98" s="522"/>
      <c r="AA98" s="522"/>
      <c r="AB98" s="522"/>
      <c r="AC98" s="522"/>
      <c r="AD98" s="522"/>
      <c r="AE98" s="522"/>
      <c r="AF98" s="522"/>
      <c r="AG98" s="523">
        <f>'4 - Vzduchotechnika'!J30</f>
        <v>0</v>
      </c>
      <c r="AH98" s="524"/>
      <c r="AI98" s="524"/>
      <c r="AJ98" s="524"/>
      <c r="AK98" s="524"/>
      <c r="AL98" s="524"/>
      <c r="AM98" s="524"/>
      <c r="AN98" s="523">
        <f t="shared" si="0"/>
        <v>0</v>
      </c>
      <c r="AO98" s="524"/>
      <c r="AP98" s="524"/>
      <c r="AQ98" s="76" t="s">
        <v>81</v>
      </c>
      <c r="AR98" s="73"/>
      <c r="AS98" s="77">
        <v>0</v>
      </c>
      <c r="AT98" s="78">
        <f t="shared" si="1"/>
        <v>0</v>
      </c>
      <c r="AU98" s="79">
        <f>'4 - Vzduchotechnika'!P118</f>
        <v>0</v>
      </c>
      <c r="AV98" s="78">
        <f>'4 - Vzduchotechnika'!J33</f>
        <v>0</v>
      </c>
      <c r="AW98" s="78">
        <f>'4 - Vzduchotechnika'!J34</f>
        <v>0</v>
      </c>
      <c r="AX98" s="78">
        <f>'4 - Vzduchotechnika'!J35</f>
        <v>0</v>
      </c>
      <c r="AY98" s="78">
        <f>'4 - Vzduchotechnika'!J36</f>
        <v>0</v>
      </c>
      <c r="AZ98" s="78">
        <f>'4 - Vzduchotechnika'!F33</f>
        <v>0</v>
      </c>
      <c r="BA98" s="78">
        <f>'4 - Vzduchotechnika'!F34</f>
        <v>0</v>
      </c>
      <c r="BB98" s="78">
        <f>'4 - Vzduchotechnika'!F35</f>
        <v>0</v>
      </c>
      <c r="BC98" s="78">
        <f>'4 - Vzduchotechnika'!F36</f>
        <v>0</v>
      </c>
      <c r="BD98" s="80">
        <f>'4 - Vzduchotechnika'!F37</f>
        <v>0</v>
      </c>
      <c r="BT98" s="81" t="s">
        <v>79</v>
      </c>
      <c r="BV98" s="81" t="s">
        <v>76</v>
      </c>
      <c r="BW98" s="81" t="s">
        <v>91</v>
      </c>
      <c r="BX98" s="81" t="s">
        <v>4</v>
      </c>
      <c r="CL98" s="81" t="s">
        <v>1</v>
      </c>
      <c r="CM98" s="81" t="s">
        <v>83</v>
      </c>
    </row>
    <row r="99" spans="1:91" s="6" customFormat="1" ht="16.5" customHeight="1">
      <c r="A99" s="72" t="s">
        <v>78</v>
      </c>
      <c r="B99" s="73"/>
      <c r="C99" s="74"/>
      <c r="D99" s="522" t="s">
        <v>92</v>
      </c>
      <c r="E99" s="522"/>
      <c r="F99" s="522"/>
      <c r="G99" s="522"/>
      <c r="H99" s="522"/>
      <c r="I99" s="75"/>
      <c r="J99" s="522" t="s">
        <v>93</v>
      </c>
      <c r="K99" s="522"/>
      <c r="L99" s="522"/>
      <c r="M99" s="522"/>
      <c r="N99" s="522"/>
      <c r="O99" s="522"/>
      <c r="P99" s="522"/>
      <c r="Q99" s="522"/>
      <c r="R99" s="522"/>
      <c r="S99" s="522"/>
      <c r="T99" s="522"/>
      <c r="U99" s="522"/>
      <c r="V99" s="522"/>
      <c r="W99" s="522"/>
      <c r="X99" s="522"/>
      <c r="Y99" s="522"/>
      <c r="Z99" s="522"/>
      <c r="AA99" s="522"/>
      <c r="AB99" s="522"/>
      <c r="AC99" s="522"/>
      <c r="AD99" s="522"/>
      <c r="AE99" s="522"/>
      <c r="AF99" s="522"/>
      <c r="AG99" s="523">
        <f>'5 - Elektroinstalace - si...'!J30</f>
        <v>0</v>
      </c>
      <c r="AH99" s="524"/>
      <c r="AI99" s="524"/>
      <c r="AJ99" s="524"/>
      <c r="AK99" s="524"/>
      <c r="AL99" s="524"/>
      <c r="AM99" s="524"/>
      <c r="AN99" s="523">
        <f t="shared" si="0"/>
        <v>0</v>
      </c>
      <c r="AO99" s="524"/>
      <c r="AP99" s="524"/>
      <c r="AQ99" s="76" t="s">
        <v>81</v>
      </c>
      <c r="AR99" s="73"/>
      <c r="AS99" s="77">
        <v>0</v>
      </c>
      <c r="AT99" s="78">
        <f t="shared" si="1"/>
        <v>0</v>
      </c>
      <c r="AU99" s="79">
        <f>'5 - Elektroinstalace - si...'!P118</f>
        <v>0</v>
      </c>
      <c r="AV99" s="78">
        <f>'5 - Elektroinstalace - si...'!J33</f>
        <v>0</v>
      </c>
      <c r="AW99" s="78">
        <f>'5 - Elektroinstalace - si...'!J34</f>
        <v>0</v>
      </c>
      <c r="AX99" s="78">
        <f>'5 - Elektroinstalace - si...'!J35</f>
        <v>0</v>
      </c>
      <c r="AY99" s="78">
        <f>'5 - Elektroinstalace - si...'!J36</f>
        <v>0</v>
      </c>
      <c r="AZ99" s="78">
        <f>'5 - Elektroinstalace - si...'!F33</f>
        <v>0</v>
      </c>
      <c r="BA99" s="78">
        <f>'5 - Elektroinstalace - si...'!F34</f>
        <v>0</v>
      </c>
      <c r="BB99" s="78">
        <f>'5 - Elektroinstalace - si...'!F35</f>
        <v>0</v>
      </c>
      <c r="BC99" s="78">
        <f>'5 - Elektroinstalace - si...'!F36</f>
        <v>0</v>
      </c>
      <c r="BD99" s="80">
        <f>'5 - Elektroinstalace - si...'!F37</f>
        <v>0</v>
      </c>
      <c r="BT99" s="81" t="s">
        <v>79</v>
      </c>
      <c r="BV99" s="81" t="s">
        <v>76</v>
      </c>
      <c r="BW99" s="81" t="s">
        <v>94</v>
      </c>
      <c r="BX99" s="81" t="s">
        <v>4</v>
      </c>
      <c r="CL99" s="81" t="s">
        <v>1</v>
      </c>
      <c r="CM99" s="81" t="s">
        <v>83</v>
      </c>
    </row>
    <row r="100" spans="1:91" s="6" customFormat="1" ht="16.5" customHeight="1">
      <c r="A100" s="72" t="s">
        <v>78</v>
      </c>
      <c r="B100" s="73"/>
      <c r="C100" s="74"/>
      <c r="D100" s="522" t="s">
        <v>95</v>
      </c>
      <c r="E100" s="522"/>
      <c r="F100" s="522"/>
      <c r="G100" s="522"/>
      <c r="H100" s="522"/>
      <c r="I100" s="75"/>
      <c r="J100" s="522" t="s">
        <v>96</v>
      </c>
      <c r="K100" s="522"/>
      <c r="L100" s="522"/>
      <c r="M100" s="522"/>
      <c r="N100" s="522"/>
      <c r="O100" s="522"/>
      <c r="P100" s="522"/>
      <c r="Q100" s="522"/>
      <c r="R100" s="522"/>
      <c r="S100" s="522"/>
      <c r="T100" s="522"/>
      <c r="U100" s="522"/>
      <c r="V100" s="522"/>
      <c r="W100" s="522"/>
      <c r="X100" s="522"/>
      <c r="Y100" s="522"/>
      <c r="Z100" s="522"/>
      <c r="AA100" s="522"/>
      <c r="AB100" s="522"/>
      <c r="AC100" s="522"/>
      <c r="AD100" s="522"/>
      <c r="AE100" s="522"/>
      <c r="AF100" s="522"/>
      <c r="AG100" s="523">
        <f>'6 - Elektroinstalace - sl...'!J30</f>
        <v>0</v>
      </c>
      <c r="AH100" s="524"/>
      <c r="AI100" s="524"/>
      <c r="AJ100" s="524"/>
      <c r="AK100" s="524"/>
      <c r="AL100" s="524"/>
      <c r="AM100" s="524"/>
      <c r="AN100" s="523">
        <f t="shared" si="0"/>
        <v>0</v>
      </c>
      <c r="AO100" s="524"/>
      <c r="AP100" s="524"/>
      <c r="AQ100" s="76" t="s">
        <v>81</v>
      </c>
      <c r="AR100" s="73"/>
      <c r="AS100" s="77">
        <v>0</v>
      </c>
      <c r="AT100" s="78">
        <f t="shared" si="1"/>
        <v>0</v>
      </c>
      <c r="AU100" s="79">
        <f>'6 - Elektroinstalace - sl...'!P118</f>
        <v>0</v>
      </c>
      <c r="AV100" s="78">
        <f>'6 - Elektroinstalace - sl...'!J33</f>
        <v>0</v>
      </c>
      <c r="AW100" s="78">
        <f>'6 - Elektroinstalace - sl...'!J34</f>
        <v>0</v>
      </c>
      <c r="AX100" s="78">
        <f>'6 - Elektroinstalace - sl...'!J35</f>
        <v>0</v>
      </c>
      <c r="AY100" s="78">
        <f>'6 - Elektroinstalace - sl...'!J36</f>
        <v>0</v>
      </c>
      <c r="AZ100" s="78">
        <f>'6 - Elektroinstalace - sl...'!F33</f>
        <v>0</v>
      </c>
      <c r="BA100" s="78">
        <f>'6 - Elektroinstalace - sl...'!F34</f>
        <v>0</v>
      </c>
      <c r="BB100" s="78">
        <f>'6 - Elektroinstalace - sl...'!F35</f>
        <v>0</v>
      </c>
      <c r="BC100" s="78">
        <f>'6 - Elektroinstalace - sl...'!F36</f>
        <v>0</v>
      </c>
      <c r="BD100" s="80">
        <f>'6 - Elektroinstalace - sl...'!F37</f>
        <v>0</v>
      </c>
      <c r="BT100" s="81" t="s">
        <v>79</v>
      </c>
      <c r="BV100" s="81" t="s">
        <v>76</v>
      </c>
      <c r="BW100" s="81" t="s">
        <v>97</v>
      </c>
      <c r="BX100" s="81" t="s">
        <v>4</v>
      </c>
      <c r="CL100" s="81" t="s">
        <v>1</v>
      </c>
      <c r="CM100" s="81" t="s">
        <v>83</v>
      </c>
    </row>
    <row r="101" spans="1:91" s="6" customFormat="1" ht="16.5" customHeight="1">
      <c r="A101" s="72" t="s">
        <v>78</v>
      </c>
      <c r="B101" s="73"/>
      <c r="C101" s="74"/>
      <c r="D101" s="522" t="s">
        <v>98</v>
      </c>
      <c r="E101" s="522"/>
      <c r="F101" s="522"/>
      <c r="G101" s="522"/>
      <c r="H101" s="522"/>
      <c r="I101" s="75"/>
      <c r="J101" s="522" t="s">
        <v>99</v>
      </c>
      <c r="K101" s="522"/>
      <c r="L101" s="522"/>
      <c r="M101" s="522"/>
      <c r="N101" s="522"/>
      <c r="O101" s="522"/>
      <c r="P101" s="522"/>
      <c r="Q101" s="522"/>
      <c r="R101" s="522"/>
      <c r="S101" s="522"/>
      <c r="T101" s="522"/>
      <c r="U101" s="522"/>
      <c r="V101" s="522"/>
      <c r="W101" s="522"/>
      <c r="X101" s="522"/>
      <c r="Y101" s="522"/>
      <c r="Z101" s="522"/>
      <c r="AA101" s="522"/>
      <c r="AB101" s="522"/>
      <c r="AC101" s="522"/>
      <c r="AD101" s="522"/>
      <c r="AE101" s="522"/>
      <c r="AF101" s="522"/>
      <c r="AG101" s="523">
        <f>'7 - Vedlejší a ostatní ná...'!J30</f>
        <v>0</v>
      </c>
      <c r="AH101" s="524"/>
      <c r="AI101" s="524"/>
      <c r="AJ101" s="524"/>
      <c r="AK101" s="524"/>
      <c r="AL101" s="524"/>
      <c r="AM101" s="524"/>
      <c r="AN101" s="523">
        <f t="shared" si="0"/>
        <v>0</v>
      </c>
      <c r="AO101" s="524"/>
      <c r="AP101" s="524"/>
      <c r="AQ101" s="76" t="s">
        <v>81</v>
      </c>
      <c r="AR101" s="73"/>
      <c r="AS101" s="82">
        <v>0</v>
      </c>
      <c r="AT101" s="83">
        <f t="shared" si="1"/>
        <v>0</v>
      </c>
      <c r="AU101" s="84">
        <f>'7 - Vedlejší a ostatní ná...'!P121</f>
        <v>0</v>
      </c>
      <c r="AV101" s="83">
        <f>'7 - Vedlejší a ostatní ná...'!J33</f>
        <v>0</v>
      </c>
      <c r="AW101" s="83">
        <f>'7 - Vedlejší a ostatní ná...'!J34</f>
        <v>0</v>
      </c>
      <c r="AX101" s="83">
        <f>'7 - Vedlejší a ostatní ná...'!J35</f>
        <v>0</v>
      </c>
      <c r="AY101" s="83">
        <f>'7 - Vedlejší a ostatní ná...'!J36</f>
        <v>0</v>
      </c>
      <c r="AZ101" s="83">
        <f>'7 - Vedlejší a ostatní ná...'!F33</f>
        <v>0</v>
      </c>
      <c r="BA101" s="83">
        <f>'7 - Vedlejší a ostatní ná...'!F34</f>
        <v>0</v>
      </c>
      <c r="BB101" s="83">
        <f>'7 - Vedlejší a ostatní ná...'!F35</f>
        <v>0</v>
      </c>
      <c r="BC101" s="83">
        <f>'7 - Vedlejší a ostatní ná...'!F36</f>
        <v>0</v>
      </c>
      <c r="BD101" s="85">
        <f>'7 - Vedlejší a ostatní ná...'!F37</f>
        <v>0</v>
      </c>
      <c r="BT101" s="81" t="s">
        <v>79</v>
      </c>
      <c r="BV101" s="81" t="s">
        <v>76</v>
      </c>
      <c r="BW101" s="81" t="s">
        <v>100</v>
      </c>
      <c r="BX101" s="81" t="s">
        <v>4</v>
      </c>
      <c r="CL101" s="81" t="s">
        <v>1</v>
      </c>
      <c r="CM101" s="81" t="s">
        <v>83</v>
      </c>
    </row>
    <row r="102" spans="1:91" s="1" customFormat="1" ht="30" customHeight="1">
      <c r="B102" s="30"/>
      <c r="AR102" s="30"/>
    </row>
    <row r="103" spans="1:91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30"/>
    </row>
  </sheetData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D100:H100"/>
    <mergeCell ref="J100:AF100"/>
    <mergeCell ref="AN101:AP101"/>
    <mergeCell ref="AG101:AM101"/>
    <mergeCell ref="D101:H101"/>
    <mergeCell ref="J101:AF101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1 - Architektonicko-stave...'!C2" display="/" xr:uid="{00000000-0004-0000-0000-000000000000}"/>
    <hyperlink ref="A96" location="'2 - Ústřední topení'!C2" display="/" xr:uid="{00000000-0004-0000-0000-000001000000}"/>
    <hyperlink ref="A97" location="'3 - Zdravotechnika'!C2" display="/" xr:uid="{00000000-0004-0000-0000-000002000000}"/>
    <hyperlink ref="A98" location="'4 - Vzduchotechnika'!C2" display="/" xr:uid="{00000000-0004-0000-0000-000003000000}"/>
    <hyperlink ref="A99" location="'5 - Elektroinstalace - si...'!C2" display="/" xr:uid="{00000000-0004-0000-0000-000004000000}"/>
    <hyperlink ref="A100" location="'6 - Elektroinstalace - sl...'!C2" display="/" xr:uid="{00000000-0004-0000-0000-000005000000}"/>
    <hyperlink ref="A101" location="'7 - Vedlejší a ostatní ná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V126"/>
  <sheetViews>
    <sheetView workbookViewId="0">
      <pane ySplit="4" topLeftCell="A5" activePane="bottomLeft" state="frozen"/>
      <selection pane="bottomLeft" activeCell="C1" sqref="C1"/>
    </sheetView>
  </sheetViews>
  <sheetFormatPr defaultColWidth="10.6640625" defaultRowHeight="8.25" outlineLevelRow="4"/>
  <cols>
    <col min="1" max="1" width="33.5" style="204" hidden="1" customWidth="1"/>
    <col min="2" max="2" width="4.33203125" style="204" hidden="1" customWidth="1"/>
    <col min="3" max="3" width="6.6640625" style="204" customWidth="1"/>
    <col min="4" max="4" width="5.5" style="204" customWidth="1"/>
    <col min="5" max="5" width="17.1640625" style="204" customWidth="1"/>
    <col min="6" max="6" width="84.83203125" style="204" customWidth="1"/>
    <col min="7" max="7" width="5.5" style="204" customWidth="1"/>
    <col min="8" max="8" width="17.1640625" style="204" customWidth="1"/>
    <col min="9" max="9" width="14.83203125" style="204" customWidth="1"/>
    <col min="10" max="10" width="18.33203125" style="204" customWidth="1"/>
    <col min="11" max="11" width="13.6640625" style="204" hidden="1" customWidth="1"/>
    <col min="12" max="12" width="17.1640625" style="204" hidden="1" customWidth="1"/>
    <col min="13" max="13" width="13.6640625" style="204" hidden="1" customWidth="1"/>
    <col min="14" max="14" width="17.1640625" style="204" hidden="1" customWidth="1"/>
    <col min="15" max="15" width="11.33203125" style="204" hidden="1" customWidth="1"/>
    <col min="16" max="16" width="17.1640625" style="204" hidden="1" customWidth="1"/>
    <col min="17" max="17" width="18.33203125" style="204" hidden="1" customWidth="1"/>
    <col min="18" max="18" width="45.1640625" style="204" customWidth="1"/>
    <col min="19" max="21" width="10.6640625" style="204"/>
    <col min="22" max="22" width="10.6640625" style="204" customWidth="1"/>
    <col min="23" max="23" width="6.5" style="204" customWidth="1"/>
    <col min="24" max="16384" width="10.6640625" style="204"/>
  </cols>
  <sheetData>
    <row r="1" spans="1:22" ht="15.75">
      <c r="F1" s="280" t="s">
        <v>2287</v>
      </c>
    </row>
    <row r="2" spans="1:22" ht="15.75">
      <c r="B2" s="267"/>
      <c r="C2" s="267"/>
      <c r="D2" s="266"/>
      <c r="E2" s="266"/>
      <c r="F2" s="280" t="s">
        <v>26</v>
      </c>
      <c r="G2" s="266"/>
      <c r="H2" s="264"/>
      <c r="I2" s="265"/>
      <c r="J2" s="263"/>
      <c r="K2" s="264"/>
      <c r="L2" s="264"/>
      <c r="M2" s="264"/>
      <c r="N2" s="264"/>
      <c r="O2" s="263"/>
      <c r="P2" s="263"/>
      <c r="Q2" s="263"/>
      <c r="S2" s="279"/>
      <c r="V2" s="278"/>
    </row>
    <row r="3" spans="1:22" ht="7.5" customHeight="1">
      <c r="A3" s="206"/>
      <c r="B3" s="277"/>
      <c r="C3" s="267"/>
      <c r="D3" s="276"/>
      <c r="E3" s="266"/>
      <c r="F3" s="266"/>
      <c r="G3" s="266"/>
      <c r="H3" s="264"/>
      <c r="I3" s="265"/>
      <c r="J3" s="263"/>
      <c r="K3" s="275"/>
      <c r="L3" s="275"/>
      <c r="M3" s="275"/>
      <c r="N3" s="275"/>
      <c r="O3" s="274"/>
      <c r="P3" s="274"/>
      <c r="Q3" s="274"/>
      <c r="R3" s="205"/>
    </row>
    <row r="4" spans="1:22" ht="11.25">
      <c r="A4" s="273"/>
      <c r="B4" s="272"/>
      <c r="C4" s="272" t="s">
        <v>2286</v>
      </c>
      <c r="D4" s="271" t="s">
        <v>59</v>
      </c>
      <c r="E4" s="271" t="s">
        <v>55</v>
      </c>
      <c r="F4" s="271" t="s">
        <v>56</v>
      </c>
      <c r="G4" s="271" t="s">
        <v>132</v>
      </c>
      <c r="H4" s="269" t="s">
        <v>2285</v>
      </c>
      <c r="I4" s="270" t="s">
        <v>2284</v>
      </c>
      <c r="J4" s="268" t="s">
        <v>2283</v>
      </c>
      <c r="K4" s="269" t="s">
        <v>2282</v>
      </c>
      <c r="L4" s="269" t="s">
        <v>2281</v>
      </c>
      <c r="M4" s="269" t="s">
        <v>2280</v>
      </c>
      <c r="N4" s="269" t="s">
        <v>2279</v>
      </c>
      <c r="O4" s="268" t="s">
        <v>2278</v>
      </c>
      <c r="P4" s="268" t="s">
        <v>38</v>
      </c>
      <c r="Q4" s="268" t="s">
        <v>44</v>
      </c>
      <c r="R4" s="206"/>
      <c r="S4" s="205"/>
    </row>
    <row r="5" spans="1:22" ht="7.5" customHeight="1">
      <c r="B5" s="267"/>
      <c r="C5" s="267"/>
      <c r="D5" s="266"/>
      <c r="E5" s="266"/>
      <c r="F5" s="266"/>
      <c r="G5" s="266"/>
      <c r="H5" s="264"/>
      <c r="I5" s="265"/>
      <c r="J5" s="263"/>
      <c r="K5" s="264"/>
      <c r="L5" s="264"/>
      <c r="M5" s="264"/>
      <c r="N5" s="264"/>
      <c r="O5" s="263"/>
      <c r="P5" s="263"/>
      <c r="Q5" s="263"/>
      <c r="R5" s="205"/>
    </row>
    <row r="6" spans="1:22" ht="12">
      <c r="A6" s="262" t="s">
        <v>2276</v>
      </c>
      <c r="B6" s="261">
        <v>1</v>
      </c>
      <c r="C6" s="260"/>
      <c r="D6" s="258" t="s">
        <v>2277</v>
      </c>
      <c r="E6" s="258"/>
      <c r="F6" s="259" t="s">
        <v>2276</v>
      </c>
      <c r="G6" s="258"/>
      <c r="H6" s="256"/>
      <c r="I6" s="257"/>
      <c r="J6" s="253">
        <f>SUBTOTAL(9,J7:J126)</f>
        <v>0</v>
      </c>
      <c r="K6" s="256"/>
      <c r="L6" s="255">
        <f>SUBTOTAL(9,L7:L126)</f>
        <v>0.70081999999999989</v>
      </c>
      <c r="M6" s="256"/>
      <c r="N6" s="255">
        <f>SUBTOTAL(9,N7:N126)</f>
        <v>0.49199999999999999</v>
      </c>
      <c r="O6" s="254"/>
      <c r="P6" s="253">
        <f>SUBTOTAL(9,P7:P126)</f>
        <v>0</v>
      </c>
      <c r="Q6" s="253">
        <f>SUBTOTAL(9,Q7:Q126)</f>
        <v>0</v>
      </c>
      <c r="R6" s="206"/>
      <c r="S6" s="205"/>
      <c r="T6" s="205"/>
    </row>
    <row r="7" spans="1:22" ht="12" outlineLevel="1">
      <c r="A7" s="252" t="s">
        <v>2275</v>
      </c>
      <c r="B7" s="251">
        <v>2</v>
      </c>
      <c r="C7" s="250"/>
      <c r="D7" s="248" t="s">
        <v>2274</v>
      </c>
      <c r="E7" s="248"/>
      <c r="F7" s="249" t="s">
        <v>2273</v>
      </c>
      <c r="G7" s="248"/>
      <c r="H7" s="246"/>
      <c r="I7" s="247"/>
      <c r="J7" s="243">
        <f>SUBTOTAL(9,J8:J125)</f>
        <v>0</v>
      </c>
      <c r="K7" s="246"/>
      <c r="L7" s="245">
        <f>SUBTOTAL(9,L8:L125)</f>
        <v>0.70081999999999989</v>
      </c>
      <c r="M7" s="246"/>
      <c r="N7" s="245">
        <f>SUBTOTAL(9,N8:N125)</f>
        <v>0.49199999999999999</v>
      </c>
      <c r="O7" s="244"/>
      <c r="P7" s="243">
        <f>SUBTOTAL(9,P8:P125)</f>
        <v>0</v>
      </c>
      <c r="Q7" s="243">
        <f>SUBTOTAL(9,Q8:Q125)</f>
        <v>0</v>
      </c>
      <c r="R7" s="206"/>
      <c r="S7" s="205"/>
      <c r="T7" s="205"/>
    </row>
    <row r="8" spans="1:22" ht="11.25" outlineLevel="2">
      <c r="A8" s="242" t="s">
        <v>2272</v>
      </c>
      <c r="B8" s="241">
        <v>3</v>
      </c>
      <c r="C8" s="240"/>
      <c r="D8" s="238" t="s">
        <v>2257</v>
      </c>
      <c r="E8" s="238"/>
      <c r="F8" s="239" t="s">
        <v>2271</v>
      </c>
      <c r="G8" s="238"/>
      <c r="H8" s="236"/>
      <c r="I8" s="237"/>
      <c r="J8" s="233">
        <f>SUBTOTAL(9,J9:J10)</f>
        <v>0</v>
      </c>
      <c r="K8" s="236"/>
      <c r="L8" s="235">
        <f>SUBTOTAL(9,L9:L10)</f>
        <v>0.34160000000000001</v>
      </c>
      <c r="M8" s="236"/>
      <c r="N8" s="235">
        <f>SUBTOTAL(9,N9:N10)</f>
        <v>0</v>
      </c>
      <c r="O8" s="234"/>
      <c r="P8" s="233">
        <f>SUBTOTAL(9,P9:P10)</f>
        <v>0</v>
      </c>
      <c r="Q8" s="233">
        <f>SUBTOTAL(9,Q9:Q10)</f>
        <v>0</v>
      </c>
      <c r="R8" s="206"/>
      <c r="S8" s="205"/>
      <c r="T8" s="205"/>
    </row>
    <row r="9" spans="1:22" ht="11.25" outlineLevel="3">
      <c r="A9" s="215"/>
      <c r="B9" s="214"/>
      <c r="C9" s="213">
        <v>1</v>
      </c>
      <c r="D9" s="210" t="s">
        <v>2150</v>
      </c>
      <c r="E9" s="212" t="s">
        <v>2041</v>
      </c>
      <c r="F9" s="211" t="s">
        <v>2040</v>
      </c>
      <c r="G9" s="210" t="s">
        <v>166</v>
      </c>
      <c r="H9" s="208">
        <v>6.1</v>
      </c>
      <c r="I9" s="209">
        <v>0</v>
      </c>
      <c r="J9" s="207">
        <f>H9*I9</f>
        <v>0</v>
      </c>
      <c r="K9" s="208">
        <v>5.6000000000000001E-2</v>
      </c>
      <c r="L9" s="208">
        <f>H9*K9</f>
        <v>0.34160000000000001</v>
      </c>
      <c r="M9" s="208"/>
      <c r="N9" s="208">
        <f>H9*M9</f>
        <v>0</v>
      </c>
      <c r="O9" s="207">
        <v>21</v>
      </c>
      <c r="P9" s="207">
        <f>J9*(O9/100)</f>
        <v>0</v>
      </c>
      <c r="Q9" s="207">
        <f>J9+P9</f>
        <v>0</v>
      </c>
      <c r="R9" s="205"/>
      <c r="S9" s="205"/>
      <c r="T9" s="205"/>
    </row>
    <row r="10" spans="1:22" outlineLevel="3">
      <c r="B10" s="206"/>
      <c r="C10" s="206"/>
      <c r="D10" s="206"/>
      <c r="E10" s="206"/>
      <c r="F10" s="206"/>
      <c r="G10" s="206"/>
      <c r="H10" s="206"/>
      <c r="I10" s="205"/>
      <c r="J10" s="205"/>
      <c r="K10" s="206"/>
      <c r="L10" s="206"/>
      <c r="M10" s="206"/>
      <c r="N10" s="206"/>
      <c r="O10" s="206"/>
      <c r="P10" s="205"/>
      <c r="Q10" s="205"/>
    </row>
    <row r="11" spans="1:22" ht="11.25" outlineLevel="2">
      <c r="A11" s="242" t="s">
        <v>2270</v>
      </c>
      <c r="B11" s="241">
        <v>3</v>
      </c>
      <c r="C11" s="240"/>
      <c r="D11" s="238" t="s">
        <v>2257</v>
      </c>
      <c r="E11" s="238"/>
      <c r="F11" s="239" t="s">
        <v>2269</v>
      </c>
      <c r="G11" s="238"/>
      <c r="H11" s="236"/>
      <c r="I11" s="237"/>
      <c r="J11" s="233">
        <f>SUBTOTAL(9,J12:J17)</f>
        <v>0</v>
      </c>
      <c r="K11" s="236"/>
      <c r="L11" s="235">
        <f>SUBTOTAL(9,L12:L17)</f>
        <v>0</v>
      </c>
      <c r="M11" s="236"/>
      <c r="N11" s="235">
        <f>SUBTOTAL(9,N12:N17)</f>
        <v>0.49199999999999999</v>
      </c>
      <c r="O11" s="234"/>
      <c r="P11" s="233">
        <f>SUBTOTAL(9,P12:P17)</f>
        <v>0</v>
      </c>
      <c r="Q11" s="233">
        <f>SUBTOTAL(9,Q12:Q17)</f>
        <v>0</v>
      </c>
      <c r="R11" s="206"/>
      <c r="S11" s="205"/>
      <c r="T11" s="205"/>
    </row>
    <row r="12" spans="1:22" ht="11.25" outlineLevel="3">
      <c r="A12" s="215"/>
      <c r="B12" s="214"/>
      <c r="C12" s="213">
        <v>2</v>
      </c>
      <c r="D12" s="210" t="s">
        <v>2150</v>
      </c>
      <c r="E12" s="212" t="s">
        <v>2268</v>
      </c>
      <c r="F12" s="211" t="s">
        <v>2267</v>
      </c>
      <c r="G12" s="210" t="s">
        <v>171</v>
      </c>
      <c r="H12" s="208">
        <v>76</v>
      </c>
      <c r="I12" s="209">
        <v>0</v>
      </c>
      <c r="J12" s="207">
        <f>H12*I12</f>
        <v>0</v>
      </c>
      <c r="K12" s="208"/>
      <c r="L12" s="208">
        <f>H12*K12</f>
        <v>0</v>
      </c>
      <c r="M12" s="208"/>
      <c r="N12" s="208">
        <f>H12*M12</f>
        <v>0</v>
      </c>
      <c r="O12" s="207">
        <v>21</v>
      </c>
      <c r="P12" s="207">
        <f>J12*(O12/100)</f>
        <v>0</v>
      </c>
      <c r="Q12" s="207">
        <f>J12+P12</f>
        <v>0</v>
      </c>
      <c r="R12" s="205"/>
      <c r="S12" s="205"/>
      <c r="T12" s="205"/>
    </row>
    <row r="13" spans="1:22" ht="11.25" outlineLevel="3">
      <c r="A13" s="215"/>
      <c r="B13" s="214"/>
      <c r="C13" s="213">
        <v>3</v>
      </c>
      <c r="D13" s="210" t="s">
        <v>2150</v>
      </c>
      <c r="E13" s="212" t="s">
        <v>2266</v>
      </c>
      <c r="F13" s="211" t="s">
        <v>2265</v>
      </c>
      <c r="G13" s="210" t="s">
        <v>171</v>
      </c>
      <c r="H13" s="208">
        <v>67</v>
      </c>
      <c r="I13" s="209">
        <v>0</v>
      </c>
      <c r="J13" s="207">
        <f>H13*I13</f>
        <v>0</v>
      </c>
      <c r="K13" s="208"/>
      <c r="L13" s="208">
        <f>H13*K13</f>
        <v>0</v>
      </c>
      <c r="M13" s="208">
        <v>1E-3</v>
      </c>
      <c r="N13" s="208">
        <f>H13*M13</f>
        <v>6.7000000000000004E-2</v>
      </c>
      <c r="O13" s="207">
        <v>21</v>
      </c>
      <c r="P13" s="207">
        <f>J13*(O13/100)</f>
        <v>0</v>
      </c>
      <c r="Q13" s="207">
        <f>J13+P13</f>
        <v>0</v>
      </c>
      <c r="R13" s="205"/>
      <c r="S13" s="205"/>
      <c r="T13" s="205"/>
    </row>
    <row r="14" spans="1:22" ht="11.25" outlineLevel="3">
      <c r="A14" s="215"/>
      <c r="B14" s="214"/>
      <c r="C14" s="213">
        <v>4</v>
      </c>
      <c r="D14" s="210" t="s">
        <v>2150</v>
      </c>
      <c r="E14" s="212" t="s">
        <v>2264</v>
      </c>
      <c r="F14" s="211" t="s">
        <v>2263</v>
      </c>
      <c r="G14" s="210" t="s">
        <v>434</v>
      </c>
      <c r="H14" s="208">
        <v>35</v>
      </c>
      <c r="I14" s="209">
        <v>0</v>
      </c>
      <c r="J14" s="207">
        <f>H14*I14</f>
        <v>0</v>
      </c>
      <c r="K14" s="208"/>
      <c r="L14" s="208">
        <f>H14*K14</f>
        <v>0</v>
      </c>
      <c r="M14" s="208">
        <v>2E-3</v>
      </c>
      <c r="N14" s="208">
        <f>H14*M14</f>
        <v>7.0000000000000007E-2</v>
      </c>
      <c r="O14" s="207">
        <v>21</v>
      </c>
      <c r="P14" s="207">
        <f>J14*(O14/100)</f>
        <v>0</v>
      </c>
      <c r="Q14" s="207">
        <f>J14+P14</f>
        <v>0</v>
      </c>
      <c r="R14" s="205"/>
      <c r="S14" s="205"/>
      <c r="T14" s="205"/>
    </row>
    <row r="15" spans="1:22" ht="11.25" outlineLevel="3">
      <c r="A15" s="215"/>
      <c r="B15" s="214"/>
      <c r="C15" s="213">
        <v>5</v>
      </c>
      <c r="D15" s="210" t="s">
        <v>2150</v>
      </c>
      <c r="E15" s="212" t="s">
        <v>2262</v>
      </c>
      <c r="F15" s="211" t="s">
        <v>2261</v>
      </c>
      <c r="G15" s="210" t="s">
        <v>434</v>
      </c>
      <c r="H15" s="208">
        <v>40</v>
      </c>
      <c r="I15" s="209">
        <v>0</v>
      </c>
      <c r="J15" s="207">
        <f>H15*I15</f>
        <v>0</v>
      </c>
      <c r="K15" s="208"/>
      <c r="L15" s="208">
        <f>H15*K15</f>
        <v>0</v>
      </c>
      <c r="M15" s="208">
        <v>4.0000000000000001E-3</v>
      </c>
      <c r="N15" s="208">
        <f>H15*M15</f>
        <v>0.16</v>
      </c>
      <c r="O15" s="207">
        <v>21</v>
      </c>
      <c r="P15" s="207">
        <f>J15*(O15/100)</f>
        <v>0</v>
      </c>
      <c r="Q15" s="207">
        <f>J15+P15</f>
        <v>0</v>
      </c>
      <c r="R15" s="205"/>
      <c r="S15" s="205"/>
      <c r="T15" s="205"/>
    </row>
    <row r="16" spans="1:22" ht="11.25" outlineLevel="3">
      <c r="A16" s="215"/>
      <c r="B16" s="214"/>
      <c r="C16" s="213">
        <v>6</v>
      </c>
      <c r="D16" s="210" t="s">
        <v>2150</v>
      </c>
      <c r="E16" s="212" t="s">
        <v>2260</v>
      </c>
      <c r="F16" s="211" t="s">
        <v>2259</v>
      </c>
      <c r="G16" s="210" t="s">
        <v>434</v>
      </c>
      <c r="H16" s="208">
        <v>15</v>
      </c>
      <c r="I16" s="209">
        <v>0</v>
      </c>
      <c r="J16" s="207">
        <f>H16*I16</f>
        <v>0</v>
      </c>
      <c r="K16" s="208"/>
      <c r="L16" s="208">
        <f>H16*K16</f>
        <v>0</v>
      </c>
      <c r="M16" s="208">
        <v>1.2999999999999999E-2</v>
      </c>
      <c r="N16" s="208">
        <f>H16*M16</f>
        <v>0.19499999999999998</v>
      </c>
      <c r="O16" s="207">
        <v>21</v>
      </c>
      <c r="P16" s="207">
        <f>J16*(O16/100)</f>
        <v>0</v>
      </c>
      <c r="Q16" s="207">
        <f>J16+P16</f>
        <v>0</v>
      </c>
      <c r="R16" s="205"/>
      <c r="S16" s="205"/>
      <c r="T16" s="205"/>
    </row>
    <row r="17" spans="1:20" outlineLevel="3">
      <c r="B17" s="206"/>
      <c r="C17" s="206"/>
      <c r="D17" s="206"/>
      <c r="E17" s="206"/>
      <c r="F17" s="206"/>
      <c r="G17" s="206"/>
      <c r="H17" s="206"/>
      <c r="I17" s="205"/>
      <c r="J17" s="205"/>
      <c r="K17" s="206"/>
      <c r="L17" s="206"/>
      <c r="M17" s="206"/>
      <c r="N17" s="206"/>
      <c r="O17" s="206"/>
      <c r="P17" s="205"/>
      <c r="Q17" s="205"/>
    </row>
    <row r="18" spans="1:20" ht="11.25" outlineLevel="2">
      <c r="A18" s="242" t="s">
        <v>2258</v>
      </c>
      <c r="B18" s="241">
        <v>3</v>
      </c>
      <c r="C18" s="240"/>
      <c r="D18" s="238" t="s">
        <v>2257</v>
      </c>
      <c r="E18" s="238"/>
      <c r="F18" s="239" t="s">
        <v>2256</v>
      </c>
      <c r="G18" s="238"/>
      <c r="H18" s="236"/>
      <c r="I18" s="237"/>
      <c r="J18" s="233">
        <f>SUBTOTAL(9,J19:J125)</f>
        <v>0</v>
      </c>
      <c r="K18" s="236"/>
      <c r="L18" s="235">
        <f>SUBTOTAL(9,L19:L125)</f>
        <v>0.35921999999999998</v>
      </c>
      <c r="M18" s="236"/>
      <c r="N18" s="235">
        <f>SUBTOTAL(9,N19:N125)</f>
        <v>0</v>
      </c>
      <c r="O18" s="234"/>
      <c r="P18" s="233">
        <f>SUBTOTAL(9,P19:P125)</f>
        <v>0</v>
      </c>
      <c r="Q18" s="233">
        <f>SUBTOTAL(9,Q19:Q125)</f>
        <v>0</v>
      </c>
      <c r="R18" s="206"/>
      <c r="S18" s="205"/>
      <c r="T18" s="205"/>
    </row>
    <row r="19" spans="1:20" ht="11.25" outlineLevel="3">
      <c r="A19" s="215"/>
      <c r="B19" s="214"/>
      <c r="C19" s="213">
        <v>7</v>
      </c>
      <c r="D19" s="210" t="s">
        <v>2075</v>
      </c>
      <c r="E19" s="212" t="s">
        <v>2255</v>
      </c>
      <c r="F19" s="211" t="s">
        <v>2254</v>
      </c>
      <c r="G19" s="210" t="s">
        <v>434</v>
      </c>
      <c r="H19" s="208">
        <v>45</v>
      </c>
      <c r="I19" s="209">
        <v>0</v>
      </c>
      <c r="J19" s="207">
        <f>H19*I19</f>
        <v>0</v>
      </c>
      <c r="K19" s="208">
        <v>1E-4</v>
      </c>
      <c r="L19" s="208">
        <f>H19*K19</f>
        <v>4.5000000000000005E-3</v>
      </c>
      <c r="M19" s="208"/>
      <c r="N19" s="208">
        <f>H19*M19</f>
        <v>0</v>
      </c>
      <c r="O19" s="207">
        <v>21</v>
      </c>
      <c r="P19" s="207">
        <f>J19*(O19/100)</f>
        <v>0</v>
      </c>
      <c r="Q19" s="207">
        <f>J19+P19</f>
        <v>0</v>
      </c>
      <c r="R19" s="205"/>
      <c r="S19" s="205"/>
      <c r="T19" s="205"/>
    </row>
    <row r="20" spans="1:20" ht="11.25" outlineLevel="3">
      <c r="A20" s="215"/>
      <c r="B20" s="214"/>
      <c r="C20" s="213">
        <v>8</v>
      </c>
      <c r="D20" s="210" t="s">
        <v>2075</v>
      </c>
      <c r="E20" s="212" t="s">
        <v>2253</v>
      </c>
      <c r="F20" s="211" t="s">
        <v>2252</v>
      </c>
      <c r="G20" s="210" t="s">
        <v>434</v>
      </c>
      <c r="H20" s="208">
        <v>943</v>
      </c>
      <c r="I20" s="209">
        <v>0</v>
      </c>
      <c r="J20" s="207">
        <f>H20*I20</f>
        <v>0</v>
      </c>
      <c r="K20" s="208">
        <v>1.2E-4</v>
      </c>
      <c r="L20" s="208">
        <f>H20*K20</f>
        <v>0.11316</v>
      </c>
      <c r="M20" s="208"/>
      <c r="N20" s="208">
        <f>H20*M20</f>
        <v>0</v>
      </c>
      <c r="O20" s="207">
        <v>21</v>
      </c>
      <c r="P20" s="207">
        <f>J20*(O20/100)</f>
        <v>0</v>
      </c>
      <c r="Q20" s="207">
        <f>J20+P20</f>
        <v>0</v>
      </c>
      <c r="R20" s="205"/>
      <c r="S20" s="205"/>
      <c r="T20" s="205"/>
    </row>
    <row r="21" spans="1:20" ht="9.75" outlineLevel="4">
      <c r="A21" s="232"/>
      <c r="B21" s="231"/>
      <c r="C21" s="231"/>
      <c r="D21" s="228"/>
      <c r="E21" s="230" t="s">
        <v>2251</v>
      </c>
      <c r="F21" s="229" t="s">
        <v>2250</v>
      </c>
      <c r="G21" s="228"/>
      <c r="H21" s="226">
        <v>943</v>
      </c>
      <c r="I21" s="227"/>
      <c r="J21" s="225"/>
      <c r="K21" s="226"/>
      <c r="L21" s="226"/>
      <c r="M21" s="226"/>
      <c r="N21" s="226"/>
      <c r="O21" s="225"/>
      <c r="P21" s="225"/>
      <c r="Q21" s="225"/>
      <c r="R21" s="206"/>
      <c r="S21" s="205"/>
    </row>
    <row r="22" spans="1:20" ht="9.75" outlineLevel="4">
      <c r="A22" s="232"/>
      <c r="B22" s="231"/>
      <c r="C22" s="231"/>
      <c r="D22" s="228"/>
      <c r="E22" s="230"/>
      <c r="F22" s="229" t="s">
        <v>2249</v>
      </c>
      <c r="G22" s="228"/>
      <c r="H22" s="226">
        <v>0</v>
      </c>
      <c r="I22" s="227"/>
      <c r="J22" s="225"/>
      <c r="K22" s="226"/>
      <c r="L22" s="226"/>
      <c r="M22" s="226"/>
      <c r="N22" s="226"/>
      <c r="O22" s="225"/>
      <c r="P22" s="225"/>
      <c r="Q22" s="225"/>
      <c r="R22" s="206"/>
      <c r="S22" s="205"/>
    </row>
    <row r="23" spans="1:20" ht="7.5" customHeight="1" outlineLevel="4">
      <c r="A23" s="205"/>
      <c r="B23" s="224"/>
      <c r="C23" s="223"/>
      <c r="D23" s="220"/>
      <c r="E23" s="222"/>
      <c r="F23" s="221"/>
      <c r="G23" s="220"/>
      <c r="H23" s="219"/>
      <c r="I23" s="218"/>
      <c r="J23" s="216"/>
      <c r="K23" s="217"/>
      <c r="L23" s="217"/>
      <c r="M23" s="217"/>
      <c r="N23" s="217"/>
      <c r="O23" s="216"/>
      <c r="P23" s="216"/>
      <c r="Q23" s="216"/>
      <c r="R23" s="206"/>
      <c r="S23" s="205"/>
    </row>
    <row r="24" spans="1:20" ht="11.25" outlineLevel="3">
      <c r="A24" s="215"/>
      <c r="B24" s="214"/>
      <c r="C24" s="213">
        <v>9</v>
      </c>
      <c r="D24" s="210" t="s">
        <v>2075</v>
      </c>
      <c r="E24" s="212" t="s">
        <v>2248</v>
      </c>
      <c r="F24" s="211" t="s">
        <v>2247</v>
      </c>
      <c r="G24" s="210" t="s">
        <v>434</v>
      </c>
      <c r="H24" s="208">
        <v>840</v>
      </c>
      <c r="I24" s="209">
        <v>0</v>
      </c>
      <c r="J24" s="207">
        <f t="shared" ref="J24:J55" si="0">H24*I24</f>
        <v>0</v>
      </c>
      <c r="K24" s="208">
        <v>1.7000000000000001E-4</v>
      </c>
      <c r="L24" s="208">
        <f t="shared" ref="L24:L55" si="1">H24*K24</f>
        <v>0.14280000000000001</v>
      </c>
      <c r="M24" s="208"/>
      <c r="N24" s="208">
        <f t="shared" ref="N24:N55" si="2">H24*M24</f>
        <v>0</v>
      </c>
      <c r="O24" s="207">
        <v>21</v>
      </c>
      <c r="P24" s="207">
        <f t="shared" ref="P24:P55" si="3">J24*(O24/100)</f>
        <v>0</v>
      </c>
      <c r="Q24" s="207">
        <f t="shared" ref="Q24:Q55" si="4">J24+P24</f>
        <v>0</v>
      </c>
      <c r="R24" s="205"/>
      <c r="S24" s="205"/>
      <c r="T24" s="205"/>
    </row>
    <row r="25" spans="1:20" ht="11.25" outlineLevel="3">
      <c r="A25" s="215"/>
      <c r="B25" s="214"/>
      <c r="C25" s="213">
        <v>10</v>
      </c>
      <c r="D25" s="210" t="s">
        <v>2075</v>
      </c>
      <c r="E25" s="212" t="s">
        <v>2246</v>
      </c>
      <c r="F25" s="211" t="s">
        <v>2245</v>
      </c>
      <c r="G25" s="210" t="s">
        <v>434</v>
      </c>
      <c r="H25" s="208">
        <v>323</v>
      </c>
      <c r="I25" s="209">
        <v>0</v>
      </c>
      <c r="J25" s="207">
        <f t="shared" si="0"/>
        <v>0</v>
      </c>
      <c r="K25" s="208">
        <v>1.6000000000000001E-4</v>
      </c>
      <c r="L25" s="208">
        <f t="shared" si="1"/>
        <v>5.1680000000000004E-2</v>
      </c>
      <c r="M25" s="208"/>
      <c r="N25" s="208">
        <f t="shared" si="2"/>
        <v>0</v>
      </c>
      <c r="O25" s="207">
        <v>21</v>
      </c>
      <c r="P25" s="207">
        <f t="shared" si="3"/>
        <v>0</v>
      </c>
      <c r="Q25" s="207">
        <f t="shared" si="4"/>
        <v>0</v>
      </c>
      <c r="R25" s="205"/>
      <c r="S25" s="205"/>
      <c r="T25" s="205"/>
    </row>
    <row r="26" spans="1:20" ht="11.25" outlineLevel="3">
      <c r="A26" s="215"/>
      <c r="B26" s="214"/>
      <c r="C26" s="213">
        <v>11</v>
      </c>
      <c r="D26" s="210" t="s">
        <v>2075</v>
      </c>
      <c r="E26" s="212" t="s">
        <v>2244</v>
      </c>
      <c r="F26" s="211" t="s">
        <v>2243</v>
      </c>
      <c r="G26" s="210" t="s">
        <v>434</v>
      </c>
      <c r="H26" s="208">
        <v>10</v>
      </c>
      <c r="I26" s="209">
        <v>0</v>
      </c>
      <c r="J26" s="207">
        <f t="shared" si="0"/>
        <v>0</v>
      </c>
      <c r="K26" s="208">
        <v>2.5000000000000001E-4</v>
      </c>
      <c r="L26" s="208">
        <f t="shared" si="1"/>
        <v>2.5000000000000001E-3</v>
      </c>
      <c r="M26" s="208"/>
      <c r="N26" s="208">
        <f t="shared" si="2"/>
        <v>0</v>
      </c>
      <c r="O26" s="207">
        <v>21</v>
      </c>
      <c r="P26" s="207">
        <f t="shared" si="3"/>
        <v>0</v>
      </c>
      <c r="Q26" s="207">
        <f t="shared" si="4"/>
        <v>0</v>
      </c>
      <c r="R26" s="205"/>
      <c r="S26" s="205"/>
      <c r="T26" s="205"/>
    </row>
    <row r="27" spans="1:20" ht="11.25" outlineLevel="3">
      <c r="A27" s="215"/>
      <c r="B27" s="214"/>
      <c r="C27" s="213">
        <v>12</v>
      </c>
      <c r="D27" s="210" t="s">
        <v>2075</v>
      </c>
      <c r="E27" s="212" t="s">
        <v>2242</v>
      </c>
      <c r="F27" s="211" t="s">
        <v>2241</v>
      </c>
      <c r="G27" s="210" t="s">
        <v>434</v>
      </c>
      <c r="H27" s="208">
        <v>25</v>
      </c>
      <c r="I27" s="209">
        <v>0</v>
      </c>
      <c r="J27" s="207">
        <f t="shared" si="0"/>
        <v>0</v>
      </c>
      <c r="K27" s="208">
        <v>5.2999999999999998E-4</v>
      </c>
      <c r="L27" s="208">
        <f t="shared" si="1"/>
        <v>1.325E-2</v>
      </c>
      <c r="M27" s="208"/>
      <c r="N27" s="208">
        <f t="shared" si="2"/>
        <v>0</v>
      </c>
      <c r="O27" s="207">
        <v>21</v>
      </c>
      <c r="P27" s="207">
        <f t="shared" si="3"/>
        <v>0</v>
      </c>
      <c r="Q27" s="207">
        <f t="shared" si="4"/>
        <v>0</v>
      </c>
      <c r="R27" s="205"/>
      <c r="S27" s="205"/>
      <c r="T27" s="205"/>
    </row>
    <row r="28" spans="1:20" ht="22.5" outlineLevel="3">
      <c r="A28" s="215"/>
      <c r="B28" s="214"/>
      <c r="C28" s="213">
        <v>13</v>
      </c>
      <c r="D28" s="210" t="s">
        <v>2075</v>
      </c>
      <c r="E28" s="212" t="s">
        <v>2240</v>
      </c>
      <c r="F28" s="211" t="s">
        <v>2239</v>
      </c>
      <c r="G28" s="210" t="s">
        <v>434</v>
      </c>
      <c r="H28" s="208">
        <v>5</v>
      </c>
      <c r="I28" s="209">
        <v>0</v>
      </c>
      <c r="J28" s="207">
        <f t="shared" si="0"/>
        <v>0</v>
      </c>
      <c r="K28" s="208">
        <v>5.0000000000000002E-5</v>
      </c>
      <c r="L28" s="208">
        <f t="shared" si="1"/>
        <v>2.5000000000000001E-4</v>
      </c>
      <c r="M28" s="208"/>
      <c r="N28" s="208">
        <f t="shared" si="2"/>
        <v>0</v>
      </c>
      <c r="O28" s="207">
        <v>21</v>
      </c>
      <c r="P28" s="207">
        <f t="shared" si="3"/>
        <v>0</v>
      </c>
      <c r="Q28" s="207">
        <f t="shared" si="4"/>
        <v>0</v>
      </c>
      <c r="R28" s="205"/>
      <c r="S28" s="205"/>
      <c r="T28" s="205"/>
    </row>
    <row r="29" spans="1:20" ht="11.25" outlineLevel="3">
      <c r="A29" s="215"/>
      <c r="B29" s="214"/>
      <c r="C29" s="213">
        <v>14</v>
      </c>
      <c r="D29" s="210" t="s">
        <v>2075</v>
      </c>
      <c r="E29" s="212" t="s">
        <v>2238</v>
      </c>
      <c r="F29" s="211" t="s">
        <v>2237</v>
      </c>
      <c r="G29" s="210" t="s">
        <v>434</v>
      </c>
      <c r="H29" s="208">
        <v>45</v>
      </c>
      <c r="I29" s="209">
        <v>0</v>
      </c>
      <c r="J29" s="207">
        <f t="shared" si="0"/>
        <v>0</v>
      </c>
      <c r="K29" s="208">
        <v>9.0000000000000006E-5</v>
      </c>
      <c r="L29" s="208">
        <f t="shared" si="1"/>
        <v>4.0500000000000006E-3</v>
      </c>
      <c r="M29" s="208"/>
      <c r="N29" s="208">
        <f t="shared" si="2"/>
        <v>0</v>
      </c>
      <c r="O29" s="207">
        <v>21</v>
      </c>
      <c r="P29" s="207">
        <f t="shared" si="3"/>
        <v>0</v>
      </c>
      <c r="Q29" s="207">
        <f t="shared" si="4"/>
        <v>0</v>
      </c>
      <c r="R29" s="205"/>
      <c r="S29" s="205"/>
      <c r="T29" s="205"/>
    </row>
    <row r="30" spans="1:20" ht="11.25" outlineLevel="3">
      <c r="A30" s="215"/>
      <c r="B30" s="214"/>
      <c r="C30" s="213">
        <v>15</v>
      </c>
      <c r="D30" s="210" t="s">
        <v>2075</v>
      </c>
      <c r="E30" s="212" t="s">
        <v>2236</v>
      </c>
      <c r="F30" s="211" t="s">
        <v>2235</v>
      </c>
      <c r="G30" s="210" t="s">
        <v>434</v>
      </c>
      <c r="H30" s="208">
        <v>25</v>
      </c>
      <c r="I30" s="209">
        <v>0</v>
      </c>
      <c r="J30" s="207">
        <f t="shared" si="0"/>
        <v>0</v>
      </c>
      <c r="K30" s="208">
        <v>1.4999999999999999E-4</v>
      </c>
      <c r="L30" s="208">
        <f t="shared" si="1"/>
        <v>3.7499999999999999E-3</v>
      </c>
      <c r="M30" s="208"/>
      <c r="N30" s="208">
        <f t="shared" si="2"/>
        <v>0</v>
      </c>
      <c r="O30" s="207">
        <v>21</v>
      </c>
      <c r="P30" s="207">
        <f t="shared" si="3"/>
        <v>0</v>
      </c>
      <c r="Q30" s="207">
        <f t="shared" si="4"/>
        <v>0</v>
      </c>
      <c r="R30" s="205"/>
      <c r="S30" s="205"/>
      <c r="T30" s="205"/>
    </row>
    <row r="31" spans="1:20" ht="11.25" outlineLevel="3">
      <c r="A31" s="215"/>
      <c r="B31" s="214"/>
      <c r="C31" s="213">
        <v>16</v>
      </c>
      <c r="D31" s="210" t="s">
        <v>2075</v>
      </c>
      <c r="E31" s="212" t="s">
        <v>2234</v>
      </c>
      <c r="F31" s="211" t="s">
        <v>2233</v>
      </c>
      <c r="G31" s="210" t="s">
        <v>171</v>
      </c>
      <c r="H31" s="208">
        <v>11</v>
      </c>
      <c r="I31" s="209">
        <v>0</v>
      </c>
      <c r="J31" s="207">
        <f t="shared" si="0"/>
        <v>0</v>
      </c>
      <c r="K31" s="208">
        <v>4.0000000000000003E-5</v>
      </c>
      <c r="L31" s="208">
        <f t="shared" si="1"/>
        <v>4.4000000000000002E-4</v>
      </c>
      <c r="M31" s="208"/>
      <c r="N31" s="208">
        <f t="shared" si="2"/>
        <v>0</v>
      </c>
      <c r="O31" s="207">
        <v>21</v>
      </c>
      <c r="P31" s="207">
        <f t="shared" si="3"/>
        <v>0</v>
      </c>
      <c r="Q31" s="207">
        <f t="shared" si="4"/>
        <v>0</v>
      </c>
      <c r="R31" s="205"/>
      <c r="S31" s="205"/>
      <c r="T31" s="205"/>
    </row>
    <row r="32" spans="1:20" ht="11.25" outlineLevel="3">
      <c r="A32" s="215"/>
      <c r="B32" s="214"/>
      <c r="C32" s="213">
        <v>17</v>
      </c>
      <c r="D32" s="210" t="s">
        <v>2075</v>
      </c>
      <c r="E32" s="212" t="s">
        <v>2232</v>
      </c>
      <c r="F32" s="211" t="s">
        <v>2231</v>
      </c>
      <c r="G32" s="210" t="s">
        <v>171</v>
      </c>
      <c r="H32" s="208">
        <v>3</v>
      </c>
      <c r="I32" s="209">
        <v>0</v>
      </c>
      <c r="J32" s="207">
        <f t="shared" si="0"/>
        <v>0</v>
      </c>
      <c r="K32" s="208">
        <v>5.0000000000000002E-5</v>
      </c>
      <c r="L32" s="208">
        <f t="shared" si="1"/>
        <v>1.5000000000000001E-4</v>
      </c>
      <c r="M32" s="208"/>
      <c r="N32" s="208">
        <f t="shared" si="2"/>
        <v>0</v>
      </c>
      <c r="O32" s="207">
        <v>21</v>
      </c>
      <c r="P32" s="207">
        <f t="shared" si="3"/>
        <v>0</v>
      </c>
      <c r="Q32" s="207">
        <f t="shared" si="4"/>
        <v>0</v>
      </c>
      <c r="R32" s="205"/>
      <c r="S32" s="205"/>
      <c r="T32" s="205"/>
    </row>
    <row r="33" spans="1:20" ht="11.25" outlineLevel="3">
      <c r="A33" s="215"/>
      <c r="B33" s="214"/>
      <c r="C33" s="213">
        <v>18</v>
      </c>
      <c r="D33" s="210" t="s">
        <v>2075</v>
      </c>
      <c r="E33" s="212" t="s">
        <v>2230</v>
      </c>
      <c r="F33" s="211" t="s">
        <v>2229</v>
      </c>
      <c r="G33" s="210" t="s">
        <v>171</v>
      </c>
      <c r="H33" s="208">
        <v>7</v>
      </c>
      <c r="I33" s="209">
        <v>0</v>
      </c>
      <c r="J33" s="207">
        <f t="shared" si="0"/>
        <v>0</v>
      </c>
      <c r="K33" s="208">
        <v>4.0000000000000003E-5</v>
      </c>
      <c r="L33" s="208">
        <f t="shared" si="1"/>
        <v>2.8000000000000003E-4</v>
      </c>
      <c r="M33" s="208"/>
      <c r="N33" s="208">
        <f t="shared" si="2"/>
        <v>0</v>
      </c>
      <c r="O33" s="207">
        <v>21</v>
      </c>
      <c r="P33" s="207">
        <f t="shared" si="3"/>
        <v>0</v>
      </c>
      <c r="Q33" s="207">
        <f t="shared" si="4"/>
        <v>0</v>
      </c>
      <c r="R33" s="205"/>
      <c r="S33" s="205"/>
      <c r="T33" s="205"/>
    </row>
    <row r="34" spans="1:20" ht="11.25" outlineLevel="3">
      <c r="A34" s="215"/>
      <c r="B34" s="214"/>
      <c r="C34" s="213">
        <v>19</v>
      </c>
      <c r="D34" s="210" t="s">
        <v>2075</v>
      </c>
      <c r="E34" s="212" t="s">
        <v>2228</v>
      </c>
      <c r="F34" s="211" t="s">
        <v>2227</v>
      </c>
      <c r="G34" s="210" t="s">
        <v>171</v>
      </c>
      <c r="H34" s="208">
        <v>1</v>
      </c>
      <c r="I34" s="209">
        <v>0</v>
      </c>
      <c r="J34" s="207">
        <f t="shared" si="0"/>
        <v>0</v>
      </c>
      <c r="K34" s="208">
        <v>6.0000000000000015E-5</v>
      </c>
      <c r="L34" s="208">
        <f t="shared" si="1"/>
        <v>6.0000000000000015E-5</v>
      </c>
      <c r="M34" s="208"/>
      <c r="N34" s="208">
        <f t="shared" si="2"/>
        <v>0</v>
      </c>
      <c r="O34" s="207">
        <v>21</v>
      </c>
      <c r="P34" s="207">
        <f t="shared" si="3"/>
        <v>0</v>
      </c>
      <c r="Q34" s="207">
        <f t="shared" si="4"/>
        <v>0</v>
      </c>
      <c r="R34" s="205"/>
      <c r="S34" s="205"/>
      <c r="T34" s="205"/>
    </row>
    <row r="35" spans="1:20" ht="11.25" outlineLevel="3">
      <c r="A35" s="215"/>
      <c r="B35" s="214"/>
      <c r="C35" s="213">
        <v>20</v>
      </c>
      <c r="D35" s="210" t="s">
        <v>2075</v>
      </c>
      <c r="E35" s="212" t="s">
        <v>2226</v>
      </c>
      <c r="F35" s="211" t="s">
        <v>2225</v>
      </c>
      <c r="G35" s="210" t="s">
        <v>171</v>
      </c>
      <c r="H35" s="208">
        <v>1</v>
      </c>
      <c r="I35" s="209">
        <v>0</v>
      </c>
      <c r="J35" s="207">
        <f t="shared" si="0"/>
        <v>0</v>
      </c>
      <c r="K35" s="208">
        <v>6.0000000000000002E-5</v>
      </c>
      <c r="L35" s="208">
        <f t="shared" si="1"/>
        <v>6.0000000000000002E-5</v>
      </c>
      <c r="M35" s="208"/>
      <c r="N35" s="208">
        <f t="shared" si="2"/>
        <v>0</v>
      </c>
      <c r="O35" s="207">
        <v>21</v>
      </c>
      <c r="P35" s="207">
        <f t="shared" si="3"/>
        <v>0</v>
      </c>
      <c r="Q35" s="207">
        <f t="shared" si="4"/>
        <v>0</v>
      </c>
      <c r="R35" s="205"/>
      <c r="S35" s="205"/>
      <c r="T35" s="205"/>
    </row>
    <row r="36" spans="1:20" ht="11.25" outlineLevel="3">
      <c r="A36" s="215"/>
      <c r="B36" s="214"/>
      <c r="C36" s="213">
        <v>21</v>
      </c>
      <c r="D36" s="210" t="s">
        <v>2075</v>
      </c>
      <c r="E36" s="212" t="s">
        <v>2224</v>
      </c>
      <c r="F36" s="211" t="s">
        <v>2223</v>
      </c>
      <c r="G36" s="210" t="s">
        <v>171</v>
      </c>
      <c r="H36" s="208">
        <v>3</v>
      </c>
      <c r="I36" s="209">
        <v>0</v>
      </c>
      <c r="J36" s="207">
        <f t="shared" si="0"/>
        <v>0</v>
      </c>
      <c r="K36" s="208">
        <v>4.0000000000000003E-5</v>
      </c>
      <c r="L36" s="208">
        <f t="shared" si="1"/>
        <v>1.2000000000000002E-4</v>
      </c>
      <c r="M36" s="208"/>
      <c r="N36" s="208">
        <f t="shared" si="2"/>
        <v>0</v>
      </c>
      <c r="O36" s="207">
        <v>21</v>
      </c>
      <c r="P36" s="207">
        <f t="shared" si="3"/>
        <v>0</v>
      </c>
      <c r="Q36" s="207">
        <f t="shared" si="4"/>
        <v>0</v>
      </c>
      <c r="R36" s="205"/>
      <c r="S36" s="205"/>
      <c r="T36" s="205"/>
    </row>
    <row r="37" spans="1:20" ht="11.25" outlineLevel="3">
      <c r="A37" s="215"/>
      <c r="B37" s="214"/>
      <c r="C37" s="213">
        <v>22</v>
      </c>
      <c r="D37" s="210" t="s">
        <v>2075</v>
      </c>
      <c r="E37" s="212" t="s">
        <v>2222</v>
      </c>
      <c r="F37" s="211" t="s">
        <v>2221</v>
      </c>
      <c r="G37" s="210" t="s">
        <v>171</v>
      </c>
      <c r="H37" s="208">
        <v>48</v>
      </c>
      <c r="I37" s="209">
        <v>0</v>
      </c>
      <c r="J37" s="207">
        <f t="shared" si="0"/>
        <v>0</v>
      </c>
      <c r="K37" s="208">
        <v>7.0000000000000007E-5</v>
      </c>
      <c r="L37" s="208">
        <f t="shared" si="1"/>
        <v>3.3600000000000001E-3</v>
      </c>
      <c r="M37" s="208"/>
      <c r="N37" s="208">
        <f t="shared" si="2"/>
        <v>0</v>
      </c>
      <c r="O37" s="207">
        <v>21</v>
      </c>
      <c r="P37" s="207">
        <f t="shared" si="3"/>
        <v>0</v>
      </c>
      <c r="Q37" s="207">
        <f t="shared" si="4"/>
        <v>0</v>
      </c>
      <c r="R37" s="205"/>
      <c r="S37" s="205"/>
      <c r="T37" s="205"/>
    </row>
    <row r="38" spans="1:20" ht="11.25" outlineLevel="3">
      <c r="A38" s="215"/>
      <c r="B38" s="214"/>
      <c r="C38" s="213">
        <v>23</v>
      </c>
      <c r="D38" s="210" t="s">
        <v>2075</v>
      </c>
      <c r="E38" s="212" t="s">
        <v>2220</v>
      </c>
      <c r="F38" s="211" t="s">
        <v>2219</v>
      </c>
      <c r="G38" s="210" t="s">
        <v>171</v>
      </c>
      <c r="H38" s="208">
        <v>13</v>
      </c>
      <c r="I38" s="209">
        <v>0</v>
      </c>
      <c r="J38" s="207">
        <f t="shared" si="0"/>
        <v>0</v>
      </c>
      <c r="K38" s="208">
        <v>1.4000000000000001E-4</v>
      </c>
      <c r="L38" s="208">
        <f t="shared" si="1"/>
        <v>1.8200000000000002E-3</v>
      </c>
      <c r="M38" s="208"/>
      <c r="N38" s="208">
        <f t="shared" si="2"/>
        <v>0</v>
      </c>
      <c r="O38" s="207">
        <v>21</v>
      </c>
      <c r="P38" s="207">
        <f t="shared" si="3"/>
        <v>0</v>
      </c>
      <c r="Q38" s="207">
        <f t="shared" si="4"/>
        <v>0</v>
      </c>
      <c r="R38" s="205"/>
      <c r="S38" s="205"/>
      <c r="T38" s="205"/>
    </row>
    <row r="39" spans="1:20" ht="11.25" outlineLevel="3">
      <c r="A39" s="215"/>
      <c r="B39" s="214"/>
      <c r="C39" s="213">
        <v>24</v>
      </c>
      <c r="D39" s="210" t="s">
        <v>2075</v>
      </c>
      <c r="E39" s="212" t="s">
        <v>2218</v>
      </c>
      <c r="F39" s="211" t="s">
        <v>2217</v>
      </c>
      <c r="G39" s="210" t="s">
        <v>171</v>
      </c>
      <c r="H39" s="208">
        <v>1</v>
      </c>
      <c r="I39" s="209">
        <v>0</v>
      </c>
      <c r="J39" s="207">
        <f t="shared" si="0"/>
        <v>0</v>
      </c>
      <c r="K39" s="208">
        <v>1E-4</v>
      </c>
      <c r="L39" s="208">
        <f t="shared" si="1"/>
        <v>1E-4</v>
      </c>
      <c r="M39" s="208"/>
      <c r="N39" s="208">
        <f t="shared" si="2"/>
        <v>0</v>
      </c>
      <c r="O39" s="207">
        <v>21</v>
      </c>
      <c r="P39" s="207">
        <f t="shared" si="3"/>
        <v>0</v>
      </c>
      <c r="Q39" s="207">
        <f t="shared" si="4"/>
        <v>0</v>
      </c>
      <c r="R39" s="205"/>
      <c r="S39" s="205"/>
      <c r="T39" s="205"/>
    </row>
    <row r="40" spans="1:20" ht="11.25" outlineLevel="3">
      <c r="A40" s="215"/>
      <c r="B40" s="214"/>
      <c r="C40" s="213">
        <v>25</v>
      </c>
      <c r="D40" s="210" t="s">
        <v>2075</v>
      </c>
      <c r="E40" s="212" t="s">
        <v>2216</v>
      </c>
      <c r="F40" s="211" t="s">
        <v>2215</v>
      </c>
      <c r="G40" s="210" t="s">
        <v>434</v>
      </c>
      <c r="H40" s="208">
        <v>15</v>
      </c>
      <c r="I40" s="209">
        <v>0</v>
      </c>
      <c r="J40" s="207">
        <f t="shared" si="0"/>
        <v>0</v>
      </c>
      <c r="K40" s="208">
        <v>1E-4</v>
      </c>
      <c r="L40" s="208">
        <f t="shared" si="1"/>
        <v>1.5E-3</v>
      </c>
      <c r="M40" s="208"/>
      <c r="N40" s="208">
        <f t="shared" si="2"/>
        <v>0</v>
      </c>
      <c r="O40" s="207">
        <v>21</v>
      </c>
      <c r="P40" s="207">
        <f t="shared" si="3"/>
        <v>0</v>
      </c>
      <c r="Q40" s="207">
        <f t="shared" si="4"/>
        <v>0</v>
      </c>
      <c r="R40" s="205"/>
      <c r="S40" s="205"/>
      <c r="T40" s="205"/>
    </row>
    <row r="41" spans="1:20" ht="11.25" outlineLevel="3">
      <c r="A41" s="215"/>
      <c r="B41" s="214"/>
      <c r="C41" s="213">
        <v>26</v>
      </c>
      <c r="D41" s="210" t="s">
        <v>2075</v>
      </c>
      <c r="E41" s="212" t="s">
        <v>2214</v>
      </c>
      <c r="F41" s="211" t="s">
        <v>2213</v>
      </c>
      <c r="G41" s="210" t="s">
        <v>434</v>
      </c>
      <c r="H41" s="208">
        <v>5</v>
      </c>
      <c r="I41" s="209">
        <v>0</v>
      </c>
      <c r="J41" s="207">
        <f t="shared" si="0"/>
        <v>0</v>
      </c>
      <c r="K41" s="208">
        <v>1.7000000000000001E-4</v>
      </c>
      <c r="L41" s="208">
        <f t="shared" si="1"/>
        <v>8.5000000000000006E-4</v>
      </c>
      <c r="M41" s="208"/>
      <c r="N41" s="208">
        <f t="shared" si="2"/>
        <v>0</v>
      </c>
      <c r="O41" s="207">
        <v>21</v>
      </c>
      <c r="P41" s="207">
        <f t="shared" si="3"/>
        <v>0</v>
      </c>
      <c r="Q41" s="207">
        <f t="shared" si="4"/>
        <v>0</v>
      </c>
      <c r="R41" s="205"/>
      <c r="S41" s="205"/>
      <c r="T41" s="205"/>
    </row>
    <row r="42" spans="1:20" ht="11.25" outlineLevel="3">
      <c r="A42" s="215"/>
      <c r="B42" s="214"/>
      <c r="C42" s="213">
        <v>27</v>
      </c>
      <c r="D42" s="210" t="s">
        <v>2075</v>
      </c>
      <c r="E42" s="212" t="s">
        <v>2212</v>
      </c>
      <c r="F42" s="211" t="s">
        <v>2211</v>
      </c>
      <c r="G42" s="210" t="s">
        <v>171</v>
      </c>
      <c r="H42" s="208">
        <v>76</v>
      </c>
      <c r="I42" s="209">
        <v>0</v>
      </c>
      <c r="J42" s="207">
        <f t="shared" si="0"/>
        <v>0</v>
      </c>
      <c r="K42" s="208">
        <v>5.0000000000000002E-5</v>
      </c>
      <c r="L42" s="208">
        <f t="shared" si="1"/>
        <v>3.8E-3</v>
      </c>
      <c r="M42" s="208"/>
      <c r="N42" s="208">
        <f t="shared" si="2"/>
        <v>0</v>
      </c>
      <c r="O42" s="207">
        <v>21</v>
      </c>
      <c r="P42" s="207">
        <f t="shared" si="3"/>
        <v>0</v>
      </c>
      <c r="Q42" s="207">
        <f t="shared" si="4"/>
        <v>0</v>
      </c>
      <c r="R42" s="205"/>
      <c r="S42" s="205"/>
      <c r="T42" s="205"/>
    </row>
    <row r="43" spans="1:20" ht="11.25" outlineLevel="3">
      <c r="A43" s="215"/>
      <c r="B43" s="214"/>
      <c r="C43" s="213">
        <v>28</v>
      </c>
      <c r="D43" s="210" t="s">
        <v>2075</v>
      </c>
      <c r="E43" s="212" t="s">
        <v>2210</v>
      </c>
      <c r="F43" s="211" t="s">
        <v>2209</v>
      </c>
      <c r="G43" s="210" t="s">
        <v>171</v>
      </c>
      <c r="H43" s="208">
        <v>15</v>
      </c>
      <c r="I43" s="209">
        <v>0</v>
      </c>
      <c r="J43" s="207">
        <f t="shared" si="0"/>
        <v>0</v>
      </c>
      <c r="K43" s="208">
        <v>9.0000000000000006E-5</v>
      </c>
      <c r="L43" s="208">
        <f t="shared" si="1"/>
        <v>1.3500000000000001E-3</v>
      </c>
      <c r="M43" s="208"/>
      <c r="N43" s="208">
        <f t="shared" si="2"/>
        <v>0</v>
      </c>
      <c r="O43" s="207">
        <v>21</v>
      </c>
      <c r="P43" s="207">
        <f t="shared" si="3"/>
        <v>0</v>
      </c>
      <c r="Q43" s="207">
        <f t="shared" si="4"/>
        <v>0</v>
      </c>
      <c r="R43" s="205"/>
      <c r="S43" s="205"/>
      <c r="T43" s="205"/>
    </row>
    <row r="44" spans="1:20" ht="11.25" outlineLevel="3">
      <c r="A44" s="215"/>
      <c r="B44" s="214"/>
      <c r="C44" s="213">
        <v>29</v>
      </c>
      <c r="D44" s="210" t="s">
        <v>2075</v>
      </c>
      <c r="E44" s="212" t="s">
        <v>2208</v>
      </c>
      <c r="F44" s="211" t="s">
        <v>2207</v>
      </c>
      <c r="G44" s="210" t="s">
        <v>171</v>
      </c>
      <c r="H44" s="208">
        <v>72</v>
      </c>
      <c r="I44" s="209">
        <v>0</v>
      </c>
      <c r="J44" s="207">
        <f t="shared" si="0"/>
        <v>0</v>
      </c>
      <c r="K44" s="208">
        <v>9.0000000000000006E-5</v>
      </c>
      <c r="L44" s="208">
        <f t="shared" si="1"/>
        <v>6.4800000000000005E-3</v>
      </c>
      <c r="M44" s="208"/>
      <c r="N44" s="208">
        <f t="shared" si="2"/>
        <v>0</v>
      </c>
      <c r="O44" s="207">
        <v>21</v>
      </c>
      <c r="P44" s="207">
        <f t="shared" si="3"/>
        <v>0</v>
      </c>
      <c r="Q44" s="207">
        <f t="shared" si="4"/>
        <v>0</v>
      </c>
      <c r="R44" s="205"/>
      <c r="S44" s="205"/>
      <c r="T44" s="205"/>
    </row>
    <row r="45" spans="1:20" ht="11.25" outlineLevel="3">
      <c r="A45" s="215"/>
      <c r="B45" s="214"/>
      <c r="C45" s="213">
        <v>30</v>
      </c>
      <c r="D45" s="210" t="s">
        <v>2075</v>
      </c>
      <c r="E45" s="212" t="s">
        <v>2206</v>
      </c>
      <c r="F45" s="211" t="s">
        <v>2205</v>
      </c>
      <c r="G45" s="210" t="s">
        <v>171</v>
      </c>
      <c r="H45" s="208">
        <v>10</v>
      </c>
      <c r="I45" s="209">
        <v>0</v>
      </c>
      <c r="J45" s="207">
        <f t="shared" si="0"/>
        <v>0</v>
      </c>
      <c r="K45" s="208">
        <v>1.9000000000000001E-4</v>
      </c>
      <c r="L45" s="208">
        <f t="shared" si="1"/>
        <v>1.9000000000000002E-3</v>
      </c>
      <c r="M45" s="208"/>
      <c r="N45" s="208">
        <f t="shared" si="2"/>
        <v>0</v>
      </c>
      <c r="O45" s="207">
        <v>21</v>
      </c>
      <c r="P45" s="207">
        <f t="shared" si="3"/>
        <v>0</v>
      </c>
      <c r="Q45" s="207">
        <f t="shared" si="4"/>
        <v>0</v>
      </c>
      <c r="R45" s="205"/>
      <c r="S45" s="205"/>
      <c r="T45" s="205"/>
    </row>
    <row r="46" spans="1:20" ht="11.25" outlineLevel="3">
      <c r="A46" s="215"/>
      <c r="B46" s="214"/>
      <c r="C46" s="213">
        <v>31</v>
      </c>
      <c r="D46" s="210" t="s">
        <v>2075</v>
      </c>
      <c r="E46" s="212" t="s">
        <v>2204</v>
      </c>
      <c r="F46" s="211" t="s">
        <v>2203</v>
      </c>
      <c r="G46" s="210" t="s">
        <v>171</v>
      </c>
      <c r="H46" s="208">
        <v>5</v>
      </c>
      <c r="I46" s="209">
        <v>0</v>
      </c>
      <c r="J46" s="207">
        <f t="shared" si="0"/>
        <v>0</v>
      </c>
      <c r="K46" s="208">
        <v>1.6000000000000001E-4</v>
      </c>
      <c r="L46" s="208">
        <f t="shared" si="1"/>
        <v>8.0000000000000004E-4</v>
      </c>
      <c r="M46" s="208"/>
      <c r="N46" s="208">
        <f t="shared" si="2"/>
        <v>0</v>
      </c>
      <c r="O46" s="207">
        <v>21</v>
      </c>
      <c r="P46" s="207">
        <f t="shared" si="3"/>
        <v>0</v>
      </c>
      <c r="Q46" s="207">
        <f t="shared" si="4"/>
        <v>0</v>
      </c>
      <c r="R46" s="205"/>
      <c r="S46" s="205"/>
      <c r="T46" s="205"/>
    </row>
    <row r="47" spans="1:20" ht="11.25" outlineLevel="3">
      <c r="A47" s="215"/>
      <c r="B47" s="214"/>
      <c r="C47" s="213">
        <v>32</v>
      </c>
      <c r="D47" s="210" t="s">
        <v>2075</v>
      </c>
      <c r="E47" s="212" t="s">
        <v>2202</v>
      </c>
      <c r="F47" s="211" t="s">
        <v>2201</v>
      </c>
      <c r="G47" s="210" t="s">
        <v>171</v>
      </c>
      <c r="H47" s="208">
        <v>3</v>
      </c>
      <c r="I47" s="209">
        <v>0</v>
      </c>
      <c r="J47" s="207">
        <f t="shared" si="0"/>
        <v>0</v>
      </c>
      <c r="K47" s="208">
        <v>6.9999999999999994E-5</v>
      </c>
      <c r="L47" s="208">
        <f t="shared" si="1"/>
        <v>2.0999999999999998E-4</v>
      </c>
      <c r="M47" s="208"/>
      <c r="N47" s="208">
        <f t="shared" si="2"/>
        <v>0</v>
      </c>
      <c r="O47" s="207">
        <v>21</v>
      </c>
      <c r="P47" s="207">
        <f t="shared" si="3"/>
        <v>0</v>
      </c>
      <c r="Q47" s="207">
        <f t="shared" si="4"/>
        <v>0</v>
      </c>
      <c r="R47" s="205"/>
      <c r="S47" s="205"/>
      <c r="T47" s="205"/>
    </row>
    <row r="48" spans="1:20" ht="11.25" outlineLevel="3">
      <c r="A48" s="215"/>
      <c r="B48" s="214"/>
      <c r="C48" s="213">
        <v>33</v>
      </c>
      <c r="D48" s="210" t="s">
        <v>2150</v>
      </c>
      <c r="E48" s="212" t="s">
        <v>2200</v>
      </c>
      <c r="F48" s="211" t="s">
        <v>2199</v>
      </c>
      <c r="G48" s="210" t="s">
        <v>434</v>
      </c>
      <c r="H48" s="208">
        <v>15</v>
      </c>
      <c r="I48" s="209">
        <v>0</v>
      </c>
      <c r="J48" s="207">
        <f t="shared" si="0"/>
        <v>0</v>
      </c>
      <c r="K48" s="208"/>
      <c r="L48" s="208">
        <f t="shared" si="1"/>
        <v>0</v>
      </c>
      <c r="M48" s="208"/>
      <c r="N48" s="208">
        <f t="shared" si="2"/>
        <v>0</v>
      </c>
      <c r="O48" s="207">
        <v>21</v>
      </c>
      <c r="P48" s="207">
        <f t="shared" si="3"/>
        <v>0</v>
      </c>
      <c r="Q48" s="207">
        <f t="shared" si="4"/>
        <v>0</v>
      </c>
      <c r="R48" s="205"/>
      <c r="S48" s="205"/>
      <c r="T48" s="205"/>
    </row>
    <row r="49" spans="1:20" ht="11.25" outlineLevel="3">
      <c r="A49" s="215"/>
      <c r="B49" s="214"/>
      <c r="C49" s="213">
        <v>34</v>
      </c>
      <c r="D49" s="210" t="s">
        <v>2150</v>
      </c>
      <c r="E49" s="212" t="s">
        <v>2198</v>
      </c>
      <c r="F49" s="211" t="s">
        <v>2197</v>
      </c>
      <c r="G49" s="210" t="s">
        <v>434</v>
      </c>
      <c r="H49" s="208">
        <v>5</v>
      </c>
      <c r="I49" s="209">
        <v>0</v>
      </c>
      <c r="J49" s="207">
        <f t="shared" si="0"/>
        <v>0</v>
      </c>
      <c r="K49" s="208"/>
      <c r="L49" s="208">
        <f t="shared" si="1"/>
        <v>0</v>
      </c>
      <c r="M49" s="208"/>
      <c r="N49" s="208">
        <f t="shared" si="2"/>
        <v>0</v>
      </c>
      <c r="O49" s="207">
        <v>21</v>
      </c>
      <c r="P49" s="207">
        <f t="shared" si="3"/>
        <v>0</v>
      </c>
      <c r="Q49" s="207">
        <f t="shared" si="4"/>
        <v>0</v>
      </c>
      <c r="R49" s="205"/>
      <c r="S49" s="205"/>
      <c r="T49" s="205"/>
    </row>
    <row r="50" spans="1:20" ht="11.25" outlineLevel="3">
      <c r="A50" s="215"/>
      <c r="B50" s="214"/>
      <c r="C50" s="213">
        <v>35</v>
      </c>
      <c r="D50" s="210" t="s">
        <v>2150</v>
      </c>
      <c r="E50" s="212" t="s">
        <v>2196</v>
      </c>
      <c r="F50" s="211" t="s">
        <v>2195</v>
      </c>
      <c r="G50" s="210" t="s">
        <v>171</v>
      </c>
      <c r="H50" s="208">
        <v>82</v>
      </c>
      <c r="I50" s="209">
        <v>0</v>
      </c>
      <c r="J50" s="207">
        <f t="shared" si="0"/>
        <v>0</v>
      </c>
      <c r="K50" s="208"/>
      <c r="L50" s="208">
        <f t="shared" si="1"/>
        <v>0</v>
      </c>
      <c r="M50" s="208"/>
      <c r="N50" s="208">
        <f t="shared" si="2"/>
        <v>0</v>
      </c>
      <c r="O50" s="207">
        <v>21</v>
      </c>
      <c r="P50" s="207">
        <f t="shared" si="3"/>
        <v>0</v>
      </c>
      <c r="Q50" s="207">
        <f t="shared" si="4"/>
        <v>0</v>
      </c>
      <c r="R50" s="205"/>
      <c r="S50" s="205"/>
      <c r="T50" s="205"/>
    </row>
    <row r="51" spans="1:20" ht="11.25" outlineLevel="3">
      <c r="A51" s="215"/>
      <c r="B51" s="214"/>
      <c r="C51" s="213">
        <v>36</v>
      </c>
      <c r="D51" s="210" t="s">
        <v>2150</v>
      </c>
      <c r="E51" s="212" t="s">
        <v>2194</v>
      </c>
      <c r="F51" s="211" t="s">
        <v>2193</v>
      </c>
      <c r="G51" s="210" t="s">
        <v>171</v>
      </c>
      <c r="H51" s="208">
        <v>15</v>
      </c>
      <c r="I51" s="209">
        <v>0</v>
      </c>
      <c r="J51" s="207">
        <f t="shared" si="0"/>
        <v>0</v>
      </c>
      <c r="K51" s="208"/>
      <c r="L51" s="208">
        <f t="shared" si="1"/>
        <v>0</v>
      </c>
      <c r="M51" s="208"/>
      <c r="N51" s="208">
        <f t="shared" si="2"/>
        <v>0</v>
      </c>
      <c r="O51" s="207">
        <v>21</v>
      </c>
      <c r="P51" s="207">
        <f t="shared" si="3"/>
        <v>0</v>
      </c>
      <c r="Q51" s="207">
        <f t="shared" si="4"/>
        <v>0</v>
      </c>
      <c r="R51" s="205"/>
      <c r="S51" s="205"/>
      <c r="T51" s="205"/>
    </row>
    <row r="52" spans="1:20" ht="11.25" outlineLevel="3">
      <c r="A52" s="215"/>
      <c r="B52" s="214"/>
      <c r="C52" s="213">
        <v>37</v>
      </c>
      <c r="D52" s="210" t="s">
        <v>2150</v>
      </c>
      <c r="E52" s="212" t="s">
        <v>2192</v>
      </c>
      <c r="F52" s="211" t="s">
        <v>2191</v>
      </c>
      <c r="G52" s="210" t="s">
        <v>171</v>
      </c>
      <c r="H52" s="208">
        <v>76</v>
      </c>
      <c r="I52" s="209">
        <v>0</v>
      </c>
      <c r="J52" s="207">
        <f t="shared" si="0"/>
        <v>0</v>
      </c>
      <c r="K52" s="208"/>
      <c r="L52" s="208">
        <f t="shared" si="1"/>
        <v>0</v>
      </c>
      <c r="M52" s="208"/>
      <c r="N52" s="208">
        <f t="shared" si="2"/>
        <v>0</v>
      </c>
      <c r="O52" s="207">
        <v>21</v>
      </c>
      <c r="P52" s="207">
        <f t="shared" si="3"/>
        <v>0</v>
      </c>
      <c r="Q52" s="207">
        <f t="shared" si="4"/>
        <v>0</v>
      </c>
      <c r="R52" s="205"/>
      <c r="S52" s="205"/>
      <c r="T52" s="205"/>
    </row>
    <row r="53" spans="1:20" ht="11.25" outlineLevel="3">
      <c r="A53" s="215"/>
      <c r="B53" s="214"/>
      <c r="C53" s="213">
        <v>38</v>
      </c>
      <c r="D53" s="210" t="s">
        <v>2150</v>
      </c>
      <c r="E53" s="212" t="s">
        <v>2190</v>
      </c>
      <c r="F53" s="211" t="s">
        <v>2189</v>
      </c>
      <c r="G53" s="210" t="s">
        <v>434</v>
      </c>
      <c r="H53" s="208">
        <v>45</v>
      </c>
      <c r="I53" s="209">
        <v>0</v>
      </c>
      <c r="J53" s="207">
        <f t="shared" si="0"/>
        <v>0</v>
      </c>
      <c r="K53" s="208"/>
      <c r="L53" s="208">
        <f t="shared" si="1"/>
        <v>0</v>
      </c>
      <c r="M53" s="208"/>
      <c r="N53" s="208">
        <f t="shared" si="2"/>
        <v>0</v>
      </c>
      <c r="O53" s="207">
        <v>21</v>
      </c>
      <c r="P53" s="207">
        <f t="shared" si="3"/>
        <v>0</v>
      </c>
      <c r="Q53" s="207">
        <f t="shared" si="4"/>
        <v>0</v>
      </c>
      <c r="R53" s="205"/>
      <c r="S53" s="205"/>
      <c r="T53" s="205"/>
    </row>
    <row r="54" spans="1:20" ht="11.25" outlineLevel="3">
      <c r="A54" s="215"/>
      <c r="B54" s="214"/>
      <c r="C54" s="213">
        <v>39</v>
      </c>
      <c r="D54" s="210" t="s">
        <v>2150</v>
      </c>
      <c r="E54" s="212" t="s">
        <v>2188</v>
      </c>
      <c r="F54" s="211" t="s">
        <v>2187</v>
      </c>
      <c r="G54" s="210" t="s">
        <v>434</v>
      </c>
      <c r="H54" s="208">
        <v>25</v>
      </c>
      <c r="I54" s="209">
        <v>0</v>
      </c>
      <c r="J54" s="207">
        <f t="shared" si="0"/>
        <v>0</v>
      </c>
      <c r="K54" s="208"/>
      <c r="L54" s="208">
        <f t="shared" si="1"/>
        <v>0</v>
      </c>
      <c r="M54" s="208"/>
      <c r="N54" s="208">
        <f t="shared" si="2"/>
        <v>0</v>
      </c>
      <c r="O54" s="207">
        <v>21</v>
      </c>
      <c r="P54" s="207">
        <f t="shared" si="3"/>
        <v>0</v>
      </c>
      <c r="Q54" s="207">
        <f t="shared" si="4"/>
        <v>0</v>
      </c>
      <c r="R54" s="205"/>
      <c r="S54" s="205"/>
      <c r="T54" s="205"/>
    </row>
    <row r="55" spans="1:20" ht="11.25" outlineLevel="3">
      <c r="A55" s="215"/>
      <c r="B55" s="214"/>
      <c r="C55" s="213">
        <v>40</v>
      </c>
      <c r="D55" s="210" t="s">
        <v>2150</v>
      </c>
      <c r="E55" s="212" t="s">
        <v>2186</v>
      </c>
      <c r="F55" s="211" t="s">
        <v>2185</v>
      </c>
      <c r="G55" s="210" t="s">
        <v>434</v>
      </c>
      <c r="H55" s="208">
        <v>45</v>
      </c>
      <c r="I55" s="209">
        <v>0</v>
      </c>
      <c r="J55" s="207">
        <f t="shared" si="0"/>
        <v>0</v>
      </c>
      <c r="K55" s="208"/>
      <c r="L55" s="208">
        <f t="shared" si="1"/>
        <v>0</v>
      </c>
      <c r="M55" s="208"/>
      <c r="N55" s="208">
        <f t="shared" si="2"/>
        <v>0</v>
      </c>
      <c r="O55" s="207">
        <v>21</v>
      </c>
      <c r="P55" s="207">
        <f t="shared" si="3"/>
        <v>0</v>
      </c>
      <c r="Q55" s="207">
        <f t="shared" si="4"/>
        <v>0</v>
      </c>
      <c r="R55" s="205"/>
      <c r="S55" s="205"/>
      <c r="T55" s="205"/>
    </row>
    <row r="56" spans="1:20" ht="11.25" outlineLevel="3">
      <c r="A56" s="215"/>
      <c r="B56" s="214"/>
      <c r="C56" s="213">
        <v>41</v>
      </c>
      <c r="D56" s="210" t="s">
        <v>2150</v>
      </c>
      <c r="E56" s="212" t="s">
        <v>2184</v>
      </c>
      <c r="F56" s="211" t="s">
        <v>2183</v>
      </c>
      <c r="G56" s="210" t="s">
        <v>434</v>
      </c>
      <c r="H56" s="208">
        <v>1783</v>
      </c>
      <c r="I56" s="209">
        <v>0</v>
      </c>
      <c r="J56" s="207">
        <f t="shared" ref="J56:J87" si="5">H56*I56</f>
        <v>0</v>
      </c>
      <c r="K56" s="208"/>
      <c r="L56" s="208">
        <f t="shared" ref="L56:L87" si="6">H56*K56</f>
        <v>0</v>
      </c>
      <c r="M56" s="208"/>
      <c r="N56" s="208">
        <f t="shared" ref="N56:N87" si="7">H56*M56</f>
        <v>0</v>
      </c>
      <c r="O56" s="207">
        <v>21</v>
      </c>
      <c r="P56" s="207">
        <f t="shared" ref="P56:P87" si="8">J56*(O56/100)</f>
        <v>0</v>
      </c>
      <c r="Q56" s="207">
        <f t="shared" ref="Q56:Q87" si="9">J56+P56</f>
        <v>0</v>
      </c>
      <c r="R56" s="205"/>
      <c r="S56" s="205"/>
      <c r="T56" s="205"/>
    </row>
    <row r="57" spans="1:20" ht="11.25" outlineLevel="3">
      <c r="A57" s="215"/>
      <c r="B57" s="214"/>
      <c r="C57" s="213">
        <v>42</v>
      </c>
      <c r="D57" s="210" t="s">
        <v>2150</v>
      </c>
      <c r="E57" s="212" t="s">
        <v>2182</v>
      </c>
      <c r="F57" s="211" t="s">
        <v>2181</v>
      </c>
      <c r="G57" s="210" t="s">
        <v>434</v>
      </c>
      <c r="H57" s="208">
        <v>333</v>
      </c>
      <c r="I57" s="209">
        <v>0</v>
      </c>
      <c r="J57" s="207">
        <f t="shared" si="5"/>
        <v>0</v>
      </c>
      <c r="K57" s="208"/>
      <c r="L57" s="208">
        <f t="shared" si="6"/>
        <v>0</v>
      </c>
      <c r="M57" s="208"/>
      <c r="N57" s="208">
        <f t="shared" si="7"/>
        <v>0</v>
      </c>
      <c r="O57" s="207">
        <v>21</v>
      </c>
      <c r="P57" s="207">
        <f t="shared" si="8"/>
        <v>0</v>
      </c>
      <c r="Q57" s="207">
        <f t="shared" si="9"/>
        <v>0</v>
      </c>
      <c r="R57" s="205"/>
      <c r="S57" s="205"/>
      <c r="T57" s="205"/>
    </row>
    <row r="58" spans="1:20" ht="11.25" outlineLevel="3">
      <c r="A58" s="215"/>
      <c r="B58" s="214"/>
      <c r="C58" s="213">
        <v>43</v>
      </c>
      <c r="D58" s="210" t="s">
        <v>2150</v>
      </c>
      <c r="E58" s="212" t="s">
        <v>2180</v>
      </c>
      <c r="F58" s="211" t="s">
        <v>2179</v>
      </c>
      <c r="G58" s="210" t="s">
        <v>434</v>
      </c>
      <c r="H58" s="208">
        <v>25</v>
      </c>
      <c r="I58" s="209">
        <v>0</v>
      </c>
      <c r="J58" s="207">
        <f t="shared" si="5"/>
        <v>0</v>
      </c>
      <c r="K58" s="208"/>
      <c r="L58" s="208">
        <f t="shared" si="6"/>
        <v>0</v>
      </c>
      <c r="M58" s="208"/>
      <c r="N58" s="208">
        <f t="shared" si="7"/>
        <v>0</v>
      </c>
      <c r="O58" s="207">
        <v>21</v>
      </c>
      <c r="P58" s="207">
        <f t="shared" si="8"/>
        <v>0</v>
      </c>
      <c r="Q58" s="207">
        <f t="shared" si="9"/>
        <v>0</v>
      </c>
      <c r="R58" s="205"/>
      <c r="S58" s="205"/>
      <c r="T58" s="205"/>
    </row>
    <row r="59" spans="1:20" ht="11.25" outlineLevel="3">
      <c r="A59" s="215"/>
      <c r="B59" s="214"/>
      <c r="C59" s="213">
        <v>44</v>
      </c>
      <c r="D59" s="210" t="s">
        <v>2150</v>
      </c>
      <c r="E59" s="212" t="s">
        <v>2178</v>
      </c>
      <c r="F59" s="211" t="s">
        <v>2177</v>
      </c>
      <c r="G59" s="210" t="s">
        <v>171</v>
      </c>
      <c r="H59" s="208">
        <v>102</v>
      </c>
      <c r="I59" s="209">
        <v>0</v>
      </c>
      <c r="J59" s="207">
        <f t="shared" si="5"/>
        <v>0</v>
      </c>
      <c r="K59" s="208"/>
      <c r="L59" s="208">
        <f t="shared" si="6"/>
        <v>0</v>
      </c>
      <c r="M59" s="208"/>
      <c r="N59" s="208">
        <f t="shared" si="7"/>
        <v>0</v>
      </c>
      <c r="O59" s="207">
        <v>21</v>
      </c>
      <c r="P59" s="207">
        <f t="shared" si="8"/>
        <v>0</v>
      </c>
      <c r="Q59" s="207">
        <f t="shared" si="9"/>
        <v>0</v>
      </c>
      <c r="R59" s="205"/>
      <c r="S59" s="205"/>
      <c r="T59" s="205"/>
    </row>
    <row r="60" spans="1:20" ht="11.25" outlineLevel="3">
      <c r="A60" s="215"/>
      <c r="B60" s="214"/>
      <c r="C60" s="213">
        <v>45</v>
      </c>
      <c r="D60" s="210" t="s">
        <v>2150</v>
      </c>
      <c r="E60" s="212" t="s">
        <v>2176</v>
      </c>
      <c r="F60" s="211" t="s">
        <v>2175</v>
      </c>
      <c r="G60" s="210" t="s">
        <v>171</v>
      </c>
      <c r="H60" s="208">
        <v>10</v>
      </c>
      <c r="I60" s="209">
        <v>0</v>
      </c>
      <c r="J60" s="207">
        <f t="shared" si="5"/>
        <v>0</v>
      </c>
      <c r="K60" s="208"/>
      <c r="L60" s="208">
        <f t="shared" si="6"/>
        <v>0</v>
      </c>
      <c r="M60" s="208"/>
      <c r="N60" s="208">
        <f t="shared" si="7"/>
        <v>0</v>
      </c>
      <c r="O60" s="207">
        <v>21</v>
      </c>
      <c r="P60" s="207">
        <f t="shared" si="8"/>
        <v>0</v>
      </c>
      <c r="Q60" s="207">
        <f t="shared" si="9"/>
        <v>0</v>
      </c>
      <c r="R60" s="205"/>
      <c r="S60" s="205"/>
      <c r="T60" s="205"/>
    </row>
    <row r="61" spans="1:20" ht="11.25" outlineLevel="3">
      <c r="A61" s="215"/>
      <c r="B61" s="214"/>
      <c r="C61" s="213">
        <v>46</v>
      </c>
      <c r="D61" s="210" t="s">
        <v>2150</v>
      </c>
      <c r="E61" s="212" t="s">
        <v>2174</v>
      </c>
      <c r="F61" s="211" t="s">
        <v>2173</v>
      </c>
      <c r="G61" s="210" t="s">
        <v>171</v>
      </c>
      <c r="H61" s="208">
        <v>11</v>
      </c>
      <c r="I61" s="209">
        <v>0</v>
      </c>
      <c r="J61" s="207">
        <f t="shared" si="5"/>
        <v>0</v>
      </c>
      <c r="K61" s="208"/>
      <c r="L61" s="208">
        <f t="shared" si="6"/>
        <v>0</v>
      </c>
      <c r="M61" s="208"/>
      <c r="N61" s="208">
        <f t="shared" si="7"/>
        <v>0</v>
      </c>
      <c r="O61" s="207">
        <v>21</v>
      </c>
      <c r="P61" s="207">
        <f t="shared" si="8"/>
        <v>0</v>
      </c>
      <c r="Q61" s="207">
        <f t="shared" si="9"/>
        <v>0</v>
      </c>
      <c r="R61" s="205"/>
      <c r="S61" s="205"/>
      <c r="T61" s="205"/>
    </row>
    <row r="62" spans="1:20" ht="11.25" outlineLevel="3">
      <c r="A62" s="215"/>
      <c r="B62" s="214"/>
      <c r="C62" s="213">
        <v>47</v>
      </c>
      <c r="D62" s="210" t="s">
        <v>2150</v>
      </c>
      <c r="E62" s="212" t="s">
        <v>2172</v>
      </c>
      <c r="F62" s="211" t="s">
        <v>2171</v>
      </c>
      <c r="G62" s="210" t="s">
        <v>171</v>
      </c>
      <c r="H62" s="208">
        <v>3</v>
      </c>
      <c r="I62" s="209">
        <v>0</v>
      </c>
      <c r="J62" s="207">
        <f t="shared" si="5"/>
        <v>0</v>
      </c>
      <c r="K62" s="208"/>
      <c r="L62" s="208">
        <f t="shared" si="6"/>
        <v>0</v>
      </c>
      <c r="M62" s="208"/>
      <c r="N62" s="208">
        <f t="shared" si="7"/>
        <v>0</v>
      </c>
      <c r="O62" s="207">
        <v>21</v>
      </c>
      <c r="P62" s="207">
        <f t="shared" si="8"/>
        <v>0</v>
      </c>
      <c r="Q62" s="207">
        <f t="shared" si="9"/>
        <v>0</v>
      </c>
      <c r="R62" s="205"/>
      <c r="S62" s="205"/>
      <c r="T62" s="205"/>
    </row>
    <row r="63" spans="1:20" ht="11.25" outlineLevel="3">
      <c r="A63" s="215"/>
      <c r="B63" s="214"/>
      <c r="C63" s="213">
        <v>48</v>
      </c>
      <c r="D63" s="210" t="s">
        <v>2150</v>
      </c>
      <c r="E63" s="212" t="s">
        <v>2170</v>
      </c>
      <c r="F63" s="211" t="s">
        <v>2169</v>
      </c>
      <c r="G63" s="210" t="s">
        <v>171</v>
      </c>
      <c r="H63" s="208">
        <v>3</v>
      </c>
      <c r="I63" s="209">
        <v>0</v>
      </c>
      <c r="J63" s="207">
        <f t="shared" si="5"/>
        <v>0</v>
      </c>
      <c r="K63" s="208"/>
      <c r="L63" s="208">
        <f t="shared" si="6"/>
        <v>0</v>
      </c>
      <c r="M63" s="208"/>
      <c r="N63" s="208">
        <f t="shared" si="7"/>
        <v>0</v>
      </c>
      <c r="O63" s="207">
        <v>21</v>
      </c>
      <c r="P63" s="207">
        <f t="shared" si="8"/>
        <v>0</v>
      </c>
      <c r="Q63" s="207">
        <f t="shared" si="9"/>
        <v>0</v>
      </c>
      <c r="R63" s="205"/>
      <c r="S63" s="205"/>
      <c r="T63" s="205"/>
    </row>
    <row r="64" spans="1:20" ht="11.25" outlineLevel="3">
      <c r="A64" s="215"/>
      <c r="B64" s="214"/>
      <c r="C64" s="213">
        <v>49</v>
      </c>
      <c r="D64" s="210" t="s">
        <v>2150</v>
      </c>
      <c r="E64" s="212" t="s">
        <v>2168</v>
      </c>
      <c r="F64" s="211" t="s">
        <v>2167</v>
      </c>
      <c r="G64" s="210" t="s">
        <v>171</v>
      </c>
      <c r="H64" s="208">
        <v>7</v>
      </c>
      <c r="I64" s="209">
        <v>0</v>
      </c>
      <c r="J64" s="207">
        <f t="shared" si="5"/>
        <v>0</v>
      </c>
      <c r="K64" s="208"/>
      <c r="L64" s="208">
        <f t="shared" si="6"/>
        <v>0</v>
      </c>
      <c r="M64" s="208"/>
      <c r="N64" s="208">
        <f t="shared" si="7"/>
        <v>0</v>
      </c>
      <c r="O64" s="207">
        <v>21</v>
      </c>
      <c r="P64" s="207">
        <f t="shared" si="8"/>
        <v>0</v>
      </c>
      <c r="Q64" s="207">
        <f t="shared" si="9"/>
        <v>0</v>
      </c>
      <c r="R64" s="205"/>
      <c r="S64" s="205"/>
      <c r="T64" s="205"/>
    </row>
    <row r="65" spans="1:20" ht="11.25" outlineLevel="3">
      <c r="A65" s="215"/>
      <c r="B65" s="214"/>
      <c r="C65" s="213">
        <v>50</v>
      </c>
      <c r="D65" s="210" t="s">
        <v>2150</v>
      </c>
      <c r="E65" s="212" t="s">
        <v>2166</v>
      </c>
      <c r="F65" s="211" t="s">
        <v>2165</v>
      </c>
      <c r="G65" s="210" t="s">
        <v>171</v>
      </c>
      <c r="H65" s="208">
        <v>1</v>
      </c>
      <c r="I65" s="209">
        <v>0</v>
      </c>
      <c r="J65" s="207">
        <f t="shared" si="5"/>
        <v>0</v>
      </c>
      <c r="K65" s="208"/>
      <c r="L65" s="208">
        <f t="shared" si="6"/>
        <v>0</v>
      </c>
      <c r="M65" s="208"/>
      <c r="N65" s="208">
        <f t="shared" si="7"/>
        <v>0</v>
      </c>
      <c r="O65" s="207">
        <v>21</v>
      </c>
      <c r="P65" s="207">
        <f t="shared" si="8"/>
        <v>0</v>
      </c>
      <c r="Q65" s="207">
        <f t="shared" si="9"/>
        <v>0</v>
      </c>
      <c r="R65" s="205"/>
      <c r="S65" s="205"/>
      <c r="T65" s="205"/>
    </row>
    <row r="66" spans="1:20" ht="11.25" outlineLevel="3">
      <c r="A66" s="215"/>
      <c r="B66" s="214"/>
      <c r="C66" s="213">
        <v>51</v>
      </c>
      <c r="D66" s="210" t="s">
        <v>2150</v>
      </c>
      <c r="E66" s="212" t="s">
        <v>2164</v>
      </c>
      <c r="F66" s="211" t="s">
        <v>2163</v>
      </c>
      <c r="G66" s="210" t="s">
        <v>171</v>
      </c>
      <c r="H66" s="208">
        <v>1</v>
      </c>
      <c r="I66" s="209">
        <v>0</v>
      </c>
      <c r="J66" s="207">
        <f t="shared" si="5"/>
        <v>0</v>
      </c>
      <c r="K66" s="208"/>
      <c r="L66" s="208">
        <f t="shared" si="6"/>
        <v>0</v>
      </c>
      <c r="M66" s="208"/>
      <c r="N66" s="208">
        <f t="shared" si="7"/>
        <v>0</v>
      </c>
      <c r="O66" s="207">
        <v>21</v>
      </c>
      <c r="P66" s="207">
        <f t="shared" si="8"/>
        <v>0</v>
      </c>
      <c r="Q66" s="207">
        <f t="shared" si="9"/>
        <v>0</v>
      </c>
      <c r="R66" s="205"/>
      <c r="S66" s="205"/>
      <c r="T66" s="205"/>
    </row>
    <row r="67" spans="1:20" ht="22.5" outlineLevel="3">
      <c r="A67" s="215"/>
      <c r="B67" s="214"/>
      <c r="C67" s="213">
        <v>52</v>
      </c>
      <c r="D67" s="210" t="s">
        <v>2150</v>
      </c>
      <c r="E67" s="212" t="s">
        <v>2162</v>
      </c>
      <c r="F67" s="211" t="s">
        <v>2161</v>
      </c>
      <c r="G67" s="210" t="s">
        <v>171</v>
      </c>
      <c r="H67" s="208">
        <v>32</v>
      </c>
      <c r="I67" s="209">
        <v>0</v>
      </c>
      <c r="J67" s="207">
        <f t="shared" si="5"/>
        <v>0</v>
      </c>
      <c r="K67" s="208"/>
      <c r="L67" s="208">
        <f t="shared" si="6"/>
        <v>0</v>
      </c>
      <c r="M67" s="208"/>
      <c r="N67" s="208">
        <f t="shared" si="7"/>
        <v>0</v>
      </c>
      <c r="O67" s="207">
        <v>21</v>
      </c>
      <c r="P67" s="207">
        <f t="shared" si="8"/>
        <v>0</v>
      </c>
      <c r="Q67" s="207">
        <f t="shared" si="9"/>
        <v>0</v>
      </c>
      <c r="R67" s="205"/>
      <c r="S67" s="205"/>
      <c r="T67" s="205"/>
    </row>
    <row r="68" spans="1:20" ht="22.5" outlineLevel="3">
      <c r="A68" s="215"/>
      <c r="B68" s="214"/>
      <c r="C68" s="213">
        <v>53</v>
      </c>
      <c r="D68" s="210" t="s">
        <v>2150</v>
      </c>
      <c r="E68" s="212" t="s">
        <v>2160</v>
      </c>
      <c r="F68" s="211" t="s">
        <v>2159</v>
      </c>
      <c r="G68" s="210" t="s">
        <v>171</v>
      </c>
      <c r="H68" s="208">
        <v>10</v>
      </c>
      <c r="I68" s="209">
        <v>0</v>
      </c>
      <c r="J68" s="207">
        <f t="shared" si="5"/>
        <v>0</v>
      </c>
      <c r="K68" s="208"/>
      <c r="L68" s="208">
        <f t="shared" si="6"/>
        <v>0</v>
      </c>
      <c r="M68" s="208"/>
      <c r="N68" s="208">
        <f t="shared" si="7"/>
        <v>0</v>
      </c>
      <c r="O68" s="207">
        <v>21</v>
      </c>
      <c r="P68" s="207">
        <f t="shared" si="8"/>
        <v>0</v>
      </c>
      <c r="Q68" s="207">
        <f t="shared" si="9"/>
        <v>0</v>
      </c>
      <c r="R68" s="205"/>
      <c r="S68" s="205"/>
      <c r="T68" s="205"/>
    </row>
    <row r="69" spans="1:20" ht="11.25" outlineLevel="3">
      <c r="A69" s="215"/>
      <c r="B69" s="214"/>
      <c r="C69" s="213">
        <v>54</v>
      </c>
      <c r="D69" s="210" t="s">
        <v>2150</v>
      </c>
      <c r="E69" s="212" t="s">
        <v>2158</v>
      </c>
      <c r="F69" s="211" t="s">
        <v>2157</v>
      </c>
      <c r="G69" s="210" t="s">
        <v>171</v>
      </c>
      <c r="H69" s="208">
        <v>5</v>
      </c>
      <c r="I69" s="209">
        <v>0</v>
      </c>
      <c r="J69" s="207">
        <f t="shared" si="5"/>
        <v>0</v>
      </c>
      <c r="K69" s="208"/>
      <c r="L69" s="208">
        <f t="shared" si="6"/>
        <v>0</v>
      </c>
      <c r="M69" s="208"/>
      <c r="N69" s="208">
        <f t="shared" si="7"/>
        <v>0</v>
      </c>
      <c r="O69" s="207">
        <v>21</v>
      </c>
      <c r="P69" s="207">
        <f t="shared" si="8"/>
        <v>0</v>
      </c>
      <c r="Q69" s="207">
        <f t="shared" si="9"/>
        <v>0</v>
      </c>
      <c r="R69" s="205"/>
      <c r="S69" s="205"/>
      <c r="T69" s="205"/>
    </row>
    <row r="70" spans="1:20" ht="11.25" outlineLevel="3">
      <c r="A70" s="215"/>
      <c r="B70" s="214"/>
      <c r="C70" s="213">
        <v>55</v>
      </c>
      <c r="D70" s="210" t="s">
        <v>2150</v>
      </c>
      <c r="E70" s="212" t="s">
        <v>2156</v>
      </c>
      <c r="F70" s="211" t="s">
        <v>2155</v>
      </c>
      <c r="G70" s="210" t="s">
        <v>171</v>
      </c>
      <c r="H70" s="208">
        <v>3</v>
      </c>
      <c r="I70" s="209">
        <v>0</v>
      </c>
      <c r="J70" s="207">
        <f t="shared" si="5"/>
        <v>0</v>
      </c>
      <c r="K70" s="208"/>
      <c r="L70" s="208">
        <f t="shared" si="6"/>
        <v>0</v>
      </c>
      <c r="M70" s="208"/>
      <c r="N70" s="208">
        <f t="shared" si="7"/>
        <v>0</v>
      </c>
      <c r="O70" s="207">
        <v>21</v>
      </c>
      <c r="P70" s="207">
        <f t="shared" si="8"/>
        <v>0</v>
      </c>
      <c r="Q70" s="207">
        <f t="shared" si="9"/>
        <v>0</v>
      </c>
      <c r="R70" s="205"/>
      <c r="S70" s="205"/>
      <c r="T70" s="205"/>
    </row>
    <row r="71" spans="1:20" ht="11.25" outlineLevel="3">
      <c r="A71" s="215"/>
      <c r="B71" s="214"/>
      <c r="C71" s="213">
        <v>56</v>
      </c>
      <c r="D71" s="210" t="s">
        <v>2150</v>
      </c>
      <c r="E71" s="212" t="s">
        <v>2154</v>
      </c>
      <c r="F71" s="211" t="s">
        <v>2153</v>
      </c>
      <c r="G71" s="210" t="s">
        <v>171</v>
      </c>
      <c r="H71" s="208">
        <v>5</v>
      </c>
      <c r="I71" s="209">
        <v>0</v>
      </c>
      <c r="J71" s="207">
        <f t="shared" si="5"/>
        <v>0</v>
      </c>
      <c r="K71" s="208"/>
      <c r="L71" s="208">
        <f t="shared" si="6"/>
        <v>0</v>
      </c>
      <c r="M71" s="208"/>
      <c r="N71" s="208">
        <f t="shared" si="7"/>
        <v>0</v>
      </c>
      <c r="O71" s="207">
        <v>21</v>
      </c>
      <c r="P71" s="207">
        <f t="shared" si="8"/>
        <v>0</v>
      </c>
      <c r="Q71" s="207">
        <f t="shared" si="9"/>
        <v>0</v>
      </c>
      <c r="R71" s="205"/>
      <c r="S71" s="205"/>
      <c r="T71" s="205"/>
    </row>
    <row r="72" spans="1:20" ht="11.25" outlineLevel="3">
      <c r="A72" s="215"/>
      <c r="B72" s="214"/>
      <c r="C72" s="213">
        <v>57</v>
      </c>
      <c r="D72" s="210" t="s">
        <v>2150</v>
      </c>
      <c r="E72" s="212" t="s">
        <v>2152</v>
      </c>
      <c r="F72" s="211" t="s">
        <v>2151</v>
      </c>
      <c r="G72" s="210" t="s">
        <v>171</v>
      </c>
      <c r="H72" s="208">
        <v>15</v>
      </c>
      <c r="I72" s="209">
        <v>0</v>
      </c>
      <c r="J72" s="207">
        <f t="shared" si="5"/>
        <v>0</v>
      </c>
      <c r="K72" s="208"/>
      <c r="L72" s="208">
        <f t="shared" si="6"/>
        <v>0</v>
      </c>
      <c r="M72" s="208"/>
      <c r="N72" s="208">
        <f t="shared" si="7"/>
        <v>0</v>
      </c>
      <c r="O72" s="207">
        <v>21</v>
      </c>
      <c r="P72" s="207">
        <f t="shared" si="8"/>
        <v>0</v>
      </c>
      <c r="Q72" s="207">
        <f t="shared" si="9"/>
        <v>0</v>
      </c>
      <c r="R72" s="205"/>
      <c r="S72" s="205"/>
      <c r="T72" s="205"/>
    </row>
    <row r="73" spans="1:20" ht="11.25" outlineLevel="3">
      <c r="A73" s="215"/>
      <c r="B73" s="214"/>
      <c r="C73" s="213">
        <v>58</v>
      </c>
      <c r="D73" s="210" t="s">
        <v>2150</v>
      </c>
      <c r="E73" s="212" t="s">
        <v>2149</v>
      </c>
      <c r="F73" s="211" t="s">
        <v>2148</v>
      </c>
      <c r="G73" s="210" t="s">
        <v>171</v>
      </c>
      <c r="H73" s="208">
        <v>1</v>
      </c>
      <c r="I73" s="209">
        <v>0</v>
      </c>
      <c r="J73" s="207">
        <f t="shared" si="5"/>
        <v>0</v>
      </c>
      <c r="K73" s="208"/>
      <c r="L73" s="208">
        <f t="shared" si="6"/>
        <v>0</v>
      </c>
      <c r="M73" s="208"/>
      <c r="N73" s="208">
        <f t="shared" si="7"/>
        <v>0</v>
      </c>
      <c r="O73" s="207">
        <v>21</v>
      </c>
      <c r="P73" s="207">
        <f t="shared" si="8"/>
        <v>0</v>
      </c>
      <c r="Q73" s="207">
        <f t="shared" si="9"/>
        <v>0</v>
      </c>
      <c r="R73" s="205"/>
      <c r="S73" s="205"/>
      <c r="T73" s="205"/>
    </row>
    <row r="74" spans="1:20" ht="11.25" outlineLevel="3">
      <c r="A74" s="215"/>
      <c r="B74" s="214"/>
      <c r="C74" s="213">
        <v>59</v>
      </c>
      <c r="D74" s="210" t="s">
        <v>2075</v>
      </c>
      <c r="E74" s="212" t="s">
        <v>2147</v>
      </c>
      <c r="F74" s="211" t="s">
        <v>2146</v>
      </c>
      <c r="G74" s="210" t="s">
        <v>171</v>
      </c>
      <c r="H74" s="208">
        <v>1</v>
      </c>
      <c r="I74" s="209">
        <v>0</v>
      </c>
      <c r="J74" s="207">
        <f t="shared" si="5"/>
        <v>0</v>
      </c>
      <c r="K74" s="208"/>
      <c r="L74" s="208">
        <f t="shared" si="6"/>
        <v>0</v>
      </c>
      <c r="M74" s="208"/>
      <c r="N74" s="208">
        <f t="shared" si="7"/>
        <v>0</v>
      </c>
      <c r="O74" s="207">
        <v>21</v>
      </c>
      <c r="P74" s="207">
        <f t="shared" si="8"/>
        <v>0</v>
      </c>
      <c r="Q74" s="207">
        <f t="shared" si="9"/>
        <v>0</v>
      </c>
      <c r="R74" s="205"/>
      <c r="S74" s="205"/>
      <c r="T74" s="205"/>
    </row>
    <row r="75" spans="1:20" ht="11.25" outlineLevel="3">
      <c r="A75" s="215"/>
      <c r="B75" s="214"/>
      <c r="C75" s="213">
        <v>60</v>
      </c>
      <c r="D75" s="210" t="s">
        <v>2075</v>
      </c>
      <c r="E75" s="212" t="s">
        <v>2145</v>
      </c>
      <c r="F75" s="211" t="s">
        <v>2144</v>
      </c>
      <c r="G75" s="210" t="s">
        <v>171</v>
      </c>
      <c r="H75" s="208">
        <v>1</v>
      </c>
      <c r="I75" s="209">
        <v>0</v>
      </c>
      <c r="J75" s="207">
        <f t="shared" si="5"/>
        <v>0</v>
      </c>
      <c r="K75" s="208"/>
      <c r="L75" s="208">
        <f t="shared" si="6"/>
        <v>0</v>
      </c>
      <c r="M75" s="208"/>
      <c r="N75" s="208">
        <f t="shared" si="7"/>
        <v>0</v>
      </c>
      <c r="O75" s="207">
        <v>21</v>
      </c>
      <c r="P75" s="207">
        <f t="shared" si="8"/>
        <v>0</v>
      </c>
      <c r="Q75" s="207">
        <f t="shared" si="9"/>
        <v>0</v>
      </c>
      <c r="R75" s="205"/>
      <c r="S75" s="205"/>
      <c r="T75" s="205"/>
    </row>
    <row r="76" spans="1:20" ht="11.25" outlineLevel="3">
      <c r="A76" s="215"/>
      <c r="B76" s="214"/>
      <c r="C76" s="213">
        <v>61</v>
      </c>
      <c r="D76" s="210" t="s">
        <v>2075</v>
      </c>
      <c r="E76" s="212" t="s">
        <v>2143</v>
      </c>
      <c r="F76" s="211" t="s">
        <v>2142</v>
      </c>
      <c r="G76" s="210" t="s">
        <v>171</v>
      </c>
      <c r="H76" s="208">
        <v>1</v>
      </c>
      <c r="I76" s="209">
        <v>0</v>
      </c>
      <c r="J76" s="207">
        <f t="shared" si="5"/>
        <v>0</v>
      </c>
      <c r="K76" s="208"/>
      <c r="L76" s="208">
        <f t="shared" si="6"/>
        <v>0</v>
      </c>
      <c r="M76" s="208"/>
      <c r="N76" s="208">
        <f t="shared" si="7"/>
        <v>0</v>
      </c>
      <c r="O76" s="207">
        <v>21</v>
      </c>
      <c r="P76" s="207">
        <f t="shared" si="8"/>
        <v>0</v>
      </c>
      <c r="Q76" s="207">
        <f t="shared" si="9"/>
        <v>0</v>
      </c>
      <c r="R76" s="205"/>
      <c r="S76" s="205"/>
      <c r="T76" s="205"/>
    </row>
    <row r="77" spans="1:20" ht="11.25" outlineLevel="3">
      <c r="A77" s="215"/>
      <c r="B77" s="214"/>
      <c r="C77" s="213">
        <v>62</v>
      </c>
      <c r="D77" s="210" t="s">
        <v>2075</v>
      </c>
      <c r="E77" s="212" t="s">
        <v>2141</v>
      </c>
      <c r="F77" s="211" t="s">
        <v>2140</v>
      </c>
      <c r="G77" s="210" t="s">
        <v>171</v>
      </c>
      <c r="H77" s="208">
        <v>1</v>
      </c>
      <c r="I77" s="209">
        <v>0</v>
      </c>
      <c r="J77" s="207">
        <f t="shared" si="5"/>
        <v>0</v>
      </c>
      <c r="K77" s="208"/>
      <c r="L77" s="208">
        <f t="shared" si="6"/>
        <v>0</v>
      </c>
      <c r="M77" s="208"/>
      <c r="N77" s="208">
        <f t="shared" si="7"/>
        <v>0</v>
      </c>
      <c r="O77" s="207">
        <v>21</v>
      </c>
      <c r="P77" s="207">
        <f t="shared" si="8"/>
        <v>0</v>
      </c>
      <c r="Q77" s="207">
        <f t="shared" si="9"/>
        <v>0</v>
      </c>
      <c r="R77" s="205"/>
      <c r="S77" s="205"/>
      <c r="T77" s="205"/>
    </row>
    <row r="78" spans="1:20" ht="11.25" outlineLevel="3">
      <c r="A78" s="215"/>
      <c r="B78" s="214"/>
      <c r="C78" s="213">
        <v>63</v>
      </c>
      <c r="D78" s="210" t="s">
        <v>2075</v>
      </c>
      <c r="E78" s="212" t="s">
        <v>2139</v>
      </c>
      <c r="F78" s="211" t="s">
        <v>2138</v>
      </c>
      <c r="G78" s="210" t="s">
        <v>171</v>
      </c>
      <c r="H78" s="208">
        <v>2</v>
      </c>
      <c r="I78" s="209">
        <v>0</v>
      </c>
      <c r="J78" s="207">
        <f t="shared" si="5"/>
        <v>0</v>
      </c>
      <c r="K78" s="208"/>
      <c r="L78" s="208">
        <f t="shared" si="6"/>
        <v>0</v>
      </c>
      <c r="M78" s="208"/>
      <c r="N78" s="208">
        <f t="shared" si="7"/>
        <v>0</v>
      </c>
      <c r="O78" s="207">
        <v>21</v>
      </c>
      <c r="P78" s="207">
        <f t="shared" si="8"/>
        <v>0</v>
      </c>
      <c r="Q78" s="207">
        <f t="shared" si="9"/>
        <v>0</v>
      </c>
      <c r="R78" s="205"/>
      <c r="S78" s="205"/>
      <c r="T78" s="205"/>
    </row>
    <row r="79" spans="1:20" ht="11.25" outlineLevel="3">
      <c r="A79" s="215"/>
      <c r="B79" s="214"/>
      <c r="C79" s="213">
        <v>64</v>
      </c>
      <c r="D79" s="210" t="s">
        <v>2075</v>
      </c>
      <c r="E79" s="212" t="s">
        <v>2137</v>
      </c>
      <c r="F79" s="211" t="s">
        <v>2136</v>
      </c>
      <c r="G79" s="210" t="s">
        <v>434</v>
      </c>
      <c r="H79" s="208">
        <v>25</v>
      </c>
      <c r="I79" s="209">
        <v>0</v>
      </c>
      <c r="J79" s="207">
        <f t="shared" si="5"/>
        <v>0</v>
      </c>
      <c r="K79" s="208"/>
      <c r="L79" s="208">
        <f t="shared" si="6"/>
        <v>0</v>
      </c>
      <c r="M79" s="208"/>
      <c r="N79" s="208">
        <f t="shared" si="7"/>
        <v>0</v>
      </c>
      <c r="O79" s="207">
        <v>21</v>
      </c>
      <c r="P79" s="207">
        <f t="shared" si="8"/>
        <v>0</v>
      </c>
      <c r="Q79" s="207">
        <f t="shared" si="9"/>
        <v>0</v>
      </c>
      <c r="R79" s="205"/>
      <c r="S79" s="205"/>
      <c r="T79" s="205"/>
    </row>
    <row r="80" spans="1:20" ht="11.25" outlineLevel="3">
      <c r="A80" s="215"/>
      <c r="B80" s="214"/>
      <c r="C80" s="213">
        <v>65</v>
      </c>
      <c r="D80" s="210" t="s">
        <v>2075</v>
      </c>
      <c r="E80" s="212" t="s">
        <v>2135</v>
      </c>
      <c r="F80" s="211" t="s">
        <v>2134</v>
      </c>
      <c r="G80" s="210" t="s">
        <v>2133</v>
      </c>
      <c r="H80" s="208">
        <v>1</v>
      </c>
      <c r="I80" s="209">
        <v>0</v>
      </c>
      <c r="J80" s="207">
        <f t="shared" si="5"/>
        <v>0</v>
      </c>
      <c r="K80" s="208"/>
      <c r="L80" s="208">
        <f t="shared" si="6"/>
        <v>0</v>
      </c>
      <c r="M80" s="208"/>
      <c r="N80" s="208">
        <f t="shared" si="7"/>
        <v>0</v>
      </c>
      <c r="O80" s="207">
        <v>21</v>
      </c>
      <c r="P80" s="207">
        <f t="shared" si="8"/>
        <v>0</v>
      </c>
      <c r="Q80" s="207">
        <f t="shared" si="9"/>
        <v>0</v>
      </c>
      <c r="R80" s="205"/>
      <c r="S80" s="205"/>
      <c r="T80" s="205"/>
    </row>
    <row r="81" spans="1:20" ht="11.25" outlineLevel="3">
      <c r="A81" s="215"/>
      <c r="B81" s="214"/>
      <c r="C81" s="213">
        <v>66</v>
      </c>
      <c r="D81" s="210" t="s">
        <v>2075</v>
      </c>
      <c r="E81" s="212" t="s">
        <v>2132</v>
      </c>
      <c r="F81" s="211" t="s">
        <v>2131</v>
      </c>
      <c r="G81" s="210" t="s">
        <v>171</v>
      </c>
      <c r="H81" s="208">
        <v>8</v>
      </c>
      <c r="I81" s="209">
        <v>0</v>
      </c>
      <c r="J81" s="207">
        <f t="shared" si="5"/>
        <v>0</v>
      </c>
      <c r="K81" s="208"/>
      <c r="L81" s="208">
        <f t="shared" si="6"/>
        <v>0</v>
      </c>
      <c r="M81" s="208"/>
      <c r="N81" s="208">
        <f t="shared" si="7"/>
        <v>0</v>
      </c>
      <c r="O81" s="207">
        <v>21</v>
      </c>
      <c r="P81" s="207">
        <f t="shared" si="8"/>
        <v>0</v>
      </c>
      <c r="Q81" s="207">
        <f t="shared" si="9"/>
        <v>0</v>
      </c>
      <c r="R81" s="205"/>
      <c r="S81" s="205"/>
      <c r="T81" s="205"/>
    </row>
    <row r="82" spans="1:20" ht="11.25" outlineLevel="3">
      <c r="A82" s="215"/>
      <c r="B82" s="214"/>
      <c r="C82" s="213">
        <v>67</v>
      </c>
      <c r="D82" s="210" t="s">
        <v>2075</v>
      </c>
      <c r="E82" s="212" t="s">
        <v>2130</v>
      </c>
      <c r="F82" s="211" t="s">
        <v>2129</v>
      </c>
      <c r="G82" s="210" t="s">
        <v>171</v>
      </c>
      <c r="H82" s="208">
        <v>5</v>
      </c>
      <c r="I82" s="209">
        <v>0</v>
      </c>
      <c r="J82" s="207">
        <f t="shared" si="5"/>
        <v>0</v>
      </c>
      <c r="K82" s="208"/>
      <c r="L82" s="208">
        <f t="shared" si="6"/>
        <v>0</v>
      </c>
      <c r="M82" s="208"/>
      <c r="N82" s="208">
        <f t="shared" si="7"/>
        <v>0</v>
      </c>
      <c r="O82" s="207">
        <v>21</v>
      </c>
      <c r="P82" s="207">
        <f t="shared" si="8"/>
        <v>0</v>
      </c>
      <c r="Q82" s="207">
        <f t="shared" si="9"/>
        <v>0</v>
      </c>
      <c r="R82" s="205"/>
      <c r="S82" s="205"/>
      <c r="T82" s="205"/>
    </row>
    <row r="83" spans="1:20" ht="11.25" outlineLevel="3">
      <c r="A83" s="215"/>
      <c r="B83" s="214"/>
      <c r="C83" s="213">
        <v>68</v>
      </c>
      <c r="D83" s="210" t="s">
        <v>2075</v>
      </c>
      <c r="E83" s="212" t="s">
        <v>2128</v>
      </c>
      <c r="F83" s="211" t="s">
        <v>2127</v>
      </c>
      <c r="G83" s="210" t="s">
        <v>171</v>
      </c>
      <c r="H83" s="208">
        <v>6</v>
      </c>
      <c r="I83" s="209">
        <v>0</v>
      </c>
      <c r="J83" s="207">
        <f t="shared" si="5"/>
        <v>0</v>
      </c>
      <c r="K83" s="208"/>
      <c r="L83" s="208">
        <f t="shared" si="6"/>
        <v>0</v>
      </c>
      <c r="M83" s="208"/>
      <c r="N83" s="208">
        <f t="shared" si="7"/>
        <v>0</v>
      </c>
      <c r="O83" s="207">
        <v>21</v>
      </c>
      <c r="P83" s="207">
        <f t="shared" si="8"/>
        <v>0</v>
      </c>
      <c r="Q83" s="207">
        <f t="shared" si="9"/>
        <v>0</v>
      </c>
      <c r="R83" s="205"/>
      <c r="S83" s="205"/>
      <c r="T83" s="205"/>
    </row>
    <row r="84" spans="1:20" ht="11.25" outlineLevel="3">
      <c r="A84" s="215"/>
      <c r="B84" s="214"/>
      <c r="C84" s="213">
        <v>69</v>
      </c>
      <c r="D84" s="210" t="s">
        <v>2075</v>
      </c>
      <c r="E84" s="212" t="s">
        <v>2126</v>
      </c>
      <c r="F84" s="211" t="s">
        <v>2125</v>
      </c>
      <c r="G84" s="210" t="s">
        <v>434</v>
      </c>
      <c r="H84" s="208">
        <v>40</v>
      </c>
      <c r="I84" s="209">
        <v>0</v>
      </c>
      <c r="J84" s="207">
        <f t="shared" si="5"/>
        <v>0</v>
      </c>
      <c r="K84" s="208"/>
      <c r="L84" s="208">
        <f t="shared" si="6"/>
        <v>0</v>
      </c>
      <c r="M84" s="208"/>
      <c r="N84" s="208">
        <f t="shared" si="7"/>
        <v>0</v>
      </c>
      <c r="O84" s="207">
        <v>21</v>
      </c>
      <c r="P84" s="207">
        <f t="shared" si="8"/>
        <v>0</v>
      </c>
      <c r="Q84" s="207">
        <f t="shared" si="9"/>
        <v>0</v>
      </c>
      <c r="R84" s="205"/>
      <c r="S84" s="205"/>
      <c r="T84" s="205"/>
    </row>
    <row r="85" spans="1:20" ht="11.25" outlineLevel="3">
      <c r="A85" s="215"/>
      <c r="B85" s="214"/>
      <c r="C85" s="213">
        <v>70</v>
      </c>
      <c r="D85" s="210" t="s">
        <v>2075</v>
      </c>
      <c r="E85" s="212" t="s">
        <v>2124</v>
      </c>
      <c r="F85" s="211" t="s">
        <v>2123</v>
      </c>
      <c r="G85" s="210" t="s">
        <v>171</v>
      </c>
      <c r="H85" s="208">
        <v>8</v>
      </c>
      <c r="I85" s="209">
        <v>0</v>
      </c>
      <c r="J85" s="207">
        <f t="shared" si="5"/>
        <v>0</v>
      </c>
      <c r="K85" s="208"/>
      <c r="L85" s="208">
        <f t="shared" si="6"/>
        <v>0</v>
      </c>
      <c r="M85" s="208"/>
      <c r="N85" s="208">
        <f t="shared" si="7"/>
        <v>0</v>
      </c>
      <c r="O85" s="207">
        <v>21</v>
      </c>
      <c r="P85" s="207">
        <f t="shared" si="8"/>
        <v>0</v>
      </c>
      <c r="Q85" s="207">
        <f t="shared" si="9"/>
        <v>0</v>
      </c>
      <c r="R85" s="205"/>
      <c r="S85" s="205"/>
      <c r="T85" s="205"/>
    </row>
    <row r="86" spans="1:20" ht="11.25" outlineLevel="3">
      <c r="A86" s="215"/>
      <c r="B86" s="214"/>
      <c r="C86" s="213">
        <v>71</v>
      </c>
      <c r="D86" s="210" t="s">
        <v>2075</v>
      </c>
      <c r="E86" s="212" t="s">
        <v>2122</v>
      </c>
      <c r="F86" s="211" t="s">
        <v>2121</v>
      </c>
      <c r="G86" s="210" t="s">
        <v>171</v>
      </c>
      <c r="H86" s="208">
        <v>8</v>
      </c>
      <c r="I86" s="209">
        <v>0</v>
      </c>
      <c r="J86" s="207">
        <f t="shared" si="5"/>
        <v>0</v>
      </c>
      <c r="K86" s="208"/>
      <c r="L86" s="208">
        <f t="shared" si="6"/>
        <v>0</v>
      </c>
      <c r="M86" s="208"/>
      <c r="N86" s="208">
        <f t="shared" si="7"/>
        <v>0</v>
      </c>
      <c r="O86" s="207">
        <v>21</v>
      </c>
      <c r="P86" s="207">
        <f t="shared" si="8"/>
        <v>0</v>
      </c>
      <c r="Q86" s="207">
        <f t="shared" si="9"/>
        <v>0</v>
      </c>
      <c r="R86" s="205"/>
      <c r="S86" s="205"/>
      <c r="T86" s="205"/>
    </row>
    <row r="87" spans="1:20" ht="11.25" outlineLevel="3">
      <c r="A87" s="215"/>
      <c r="B87" s="214"/>
      <c r="C87" s="213">
        <v>72</v>
      </c>
      <c r="D87" s="210" t="s">
        <v>2075</v>
      </c>
      <c r="E87" s="212" t="s">
        <v>2120</v>
      </c>
      <c r="F87" s="211" t="s">
        <v>2119</v>
      </c>
      <c r="G87" s="210" t="s">
        <v>171</v>
      </c>
      <c r="H87" s="208">
        <v>16</v>
      </c>
      <c r="I87" s="209">
        <v>0</v>
      </c>
      <c r="J87" s="207">
        <f t="shared" si="5"/>
        <v>0</v>
      </c>
      <c r="K87" s="208"/>
      <c r="L87" s="208">
        <f t="shared" si="6"/>
        <v>0</v>
      </c>
      <c r="M87" s="208"/>
      <c r="N87" s="208">
        <f t="shared" si="7"/>
        <v>0</v>
      </c>
      <c r="O87" s="207">
        <v>21</v>
      </c>
      <c r="P87" s="207">
        <f t="shared" si="8"/>
        <v>0</v>
      </c>
      <c r="Q87" s="207">
        <f t="shared" si="9"/>
        <v>0</v>
      </c>
      <c r="R87" s="205"/>
      <c r="S87" s="205"/>
      <c r="T87" s="205"/>
    </row>
    <row r="88" spans="1:20" ht="11.25" outlineLevel="3">
      <c r="A88" s="215"/>
      <c r="B88" s="214"/>
      <c r="C88" s="213">
        <v>73</v>
      </c>
      <c r="D88" s="210" t="s">
        <v>2075</v>
      </c>
      <c r="E88" s="212" t="s">
        <v>2118</v>
      </c>
      <c r="F88" s="211" t="s">
        <v>2117</v>
      </c>
      <c r="G88" s="210" t="s">
        <v>171</v>
      </c>
      <c r="H88" s="208">
        <v>16</v>
      </c>
      <c r="I88" s="209">
        <v>0</v>
      </c>
      <c r="J88" s="207">
        <f t="shared" ref="J88:J119" si="10">H88*I88</f>
        <v>0</v>
      </c>
      <c r="K88" s="208"/>
      <c r="L88" s="208">
        <f t="shared" ref="L88:L119" si="11">H88*K88</f>
        <v>0</v>
      </c>
      <c r="M88" s="208"/>
      <c r="N88" s="208">
        <f t="shared" ref="N88:N119" si="12">H88*M88</f>
        <v>0</v>
      </c>
      <c r="O88" s="207">
        <v>21</v>
      </c>
      <c r="P88" s="207">
        <f t="shared" ref="P88:P119" si="13">J88*(O88/100)</f>
        <v>0</v>
      </c>
      <c r="Q88" s="207">
        <f t="shared" ref="Q88:Q119" si="14">J88+P88</f>
        <v>0</v>
      </c>
      <c r="R88" s="205"/>
      <c r="S88" s="205"/>
      <c r="T88" s="205"/>
    </row>
    <row r="89" spans="1:20" ht="22.5" outlineLevel="3">
      <c r="A89" s="215"/>
      <c r="B89" s="214"/>
      <c r="C89" s="213">
        <v>74</v>
      </c>
      <c r="D89" s="210" t="s">
        <v>2075</v>
      </c>
      <c r="E89" s="212" t="s">
        <v>2116</v>
      </c>
      <c r="F89" s="211" t="s">
        <v>2115</v>
      </c>
      <c r="G89" s="210" t="s">
        <v>171</v>
      </c>
      <c r="H89" s="208">
        <v>32</v>
      </c>
      <c r="I89" s="209">
        <v>0</v>
      </c>
      <c r="J89" s="207">
        <f t="shared" si="10"/>
        <v>0</v>
      </c>
      <c r="K89" s="208"/>
      <c r="L89" s="208">
        <f t="shared" si="11"/>
        <v>0</v>
      </c>
      <c r="M89" s="208"/>
      <c r="N89" s="208">
        <f t="shared" si="12"/>
        <v>0</v>
      </c>
      <c r="O89" s="207">
        <v>21</v>
      </c>
      <c r="P89" s="207">
        <f t="shared" si="13"/>
        <v>0</v>
      </c>
      <c r="Q89" s="207">
        <f t="shared" si="14"/>
        <v>0</v>
      </c>
      <c r="R89" s="205"/>
      <c r="S89" s="205"/>
      <c r="T89" s="205"/>
    </row>
    <row r="90" spans="1:20" ht="11.25" outlineLevel="3">
      <c r="A90" s="215"/>
      <c r="B90" s="214"/>
      <c r="C90" s="213">
        <v>75</v>
      </c>
      <c r="D90" s="210" t="s">
        <v>2075</v>
      </c>
      <c r="E90" s="212" t="s">
        <v>2114</v>
      </c>
      <c r="F90" s="211" t="s">
        <v>2113</v>
      </c>
      <c r="G90" s="210" t="s">
        <v>171</v>
      </c>
      <c r="H90" s="208">
        <v>32</v>
      </c>
      <c r="I90" s="209">
        <v>0</v>
      </c>
      <c r="J90" s="207">
        <f t="shared" si="10"/>
        <v>0</v>
      </c>
      <c r="K90" s="208"/>
      <c r="L90" s="208">
        <f t="shared" si="11"/>
        <v>0</v>
      </c>
      <c r="M90" s="208"/>
      <c r="N90" s="208">
        <f t="shared" si="12"/>
        <v>0</v>
      </c>
      <c r="O90" s="207">
        <v>21</v>
      </c>
      <c r="P90" s="207">
        <f t="shared" si="13"/>
        <v>0</v>
      </c>
      <c r="Q90" s="207">
        <f t="shared" si="14"/>
        <v>0</v>
      </c>
      <c r="R90" s="205"/>
      <c r="S90" s="205"/>
      <c r="T90" s="205"/>
    </row>
    <row r="91" spans="1:20" ht="11.25" outlineLevel="3">
      <c r="A91" s="215"/>
      <c r="B91" s="214"/>
      <c r="C91" s="213">
        <v>76</v>
      </c>
      <c r="D91" s="210" t="s">
        <v>2075</v>
      </c>
      <c r="E91" s="212" t="s">
        <v>2112</v>
      </c>
      <c r="F91" s="211" t="s">
        <v>2111</v>
      </c>
      <c r="G91" s="210" t="s">
        <v>171</v>
      </c>
      <c r="H91" s="208">
        <v>4</v>
      </c>
      <c r="I91" s="209">
        <v>0</v>
      </c>
      <c r="J91" s="207">
        <f t="shared" si="10"/>
        <v>0</v>
      </c>
      <c r="K91" s="208"/>
      <c r="L91" s="208">
        <f t="shared" si="11"/>
        <v>0</v>
      </c>
      <c r="M91" s="208"/>
      <c r="N91" s="208">
        <f t="shared" si="12"/>
        <v>0</v>
      </c>
      <c r="O91" s="207">
        <v>21</v>
      </c>
      <c r="P91" s="207">
        <f t="shared" si="13"/>
        <v>0</v>
      </c>
      <c r="Q91" s="207">
        <f t="shared" si="14"/>
        <v>0</v>
      </c>
      <c r="R91" s="205"/>
      <c r="S91" s="205"/>
      <c r="T91" s="205"/>
    </row>
    <row r="92" spans="1:20" ht="11.25" outlineLevel="3">
      <c r="A92" s="215"/>
      <c r="B92" s="214"/>
      <c r="C92" s="213">
        <v>77</v>
      </c>
      <c r="D92" s="210" t="s">
        <v>2075</v>
      </c>
      <c r="E92" s="212" t="s">
        <v>2110</v>
      </c>
      <c r="F92" s="211" t="s">
        <v>2109</v>
      </c>
      <c r="G92" s="210" t="s">
        <v>171</v>
      </c>
      <c r="H92" s="208">
        <v>10</v>
      </c>
      <c r="I92" s="209">
        <v>0</v>
      </c>
      <c r="J92" s="207">
        <f t="shared" si="10"/>
        <v>0</v>
      </c>
      <c r="K92" s="208"/>
      <c r="L92" s="208">
        <f t="shared" si="11"/>
        <v>0</v>
      </c>
      <c r="M92" s="208"/>
      <c r="N92" s="208">
        <f t="shared" si="12"/>
        <v>0</v>
      </c>
      <c r="O92" s="207">
        <v>21</v>
      </c>
      <c r="P92" s="207">
        <f t="shared" si="13"/>
        <v>0</v>
      </c>
      <c r="Q92" s="207">
        <f t="shared" si="14"/>
        <v>0</v>
      </c>
      <c r="R92" s="205"/>
      <c r="S92" s="205"/>
      <c r="T92" s="205"/>
    </row>
    <row r="93" spans="1:20" ht="11.25" outlineLevel="3">
      <c r="A93" s="215"/>
      <c r="B93" s="214"/>
      <c r="C93" s="213">
        <v>78</v>
      </c>
      <c r="D93" s="210" t="s">
        <v>2075</v>
      </c>
      <c r="E93" s="212" t="s">
        <v>2108</v>
      </c>
      <c r="F93" s="211" t="s">
        <v>2107</v>
      </c>
      <c r="G93" s="210" t="s">
        <v>171</v>
      </c>
      <c r="H93" s="208">
        <v>11</v>
      </c>
      <c r="I93" s="209">
        <v>0</v>
      </c>
      <c r="J93" s="207">
        <f t="shared" si="10"/>
        <v>0</v>
      </c>
      <c r="K93" s="208"/>
      <c r="L93" s="208">
        <f t="shared" si="11"/>
        <v>0</v>
      </c>
      <c r="M93" s="208"/>
      <c r="N93" s="208">
        <f t="shared" si="12"/>
        <v>0</v>
      </c>
      <c r="O93" s="207">
        <v>21</v>
      </c>
      <c r="P93" s="207">
        <f t="shared" si="13"/>
        <v>0</v>
      </c>
      <c r="Q93" s="207">
        <f t="shared" si="14"/>
        <v>0</v>
      </c>
      <c r="R93" s="205"/>
      <c r="S93" s="205"/>
      <c r="T93" s="205"/>
    </row>
    <row r="94" spans="1:20" ht="11.25" outlineLevel="3">
      <c r="A94" s="215"/>
      <c r="B94" s="214"/>
      <c r="C94" s="213">
        <v>79</v>
      </c>
      <c r="D94" s="210" t="s">
        <v>2075</v>
      </c>
      <c r="E94" s="212" t="s">
        <v>2106</v>
      </c>
      <c r="F94" s="211" t="s">
        <v>2105</v>
      </c>
      <c r="G94" s="210" t="s">
        <v>434</v>
      </c>
      <c r="H94" s="208">
        <v>8.1999999999999993</v>
      </c>
      <c r="I94" s="209">
        <v>0</v>
      </c>
      <c r="J94" s="207">
        <f t="shared" si="10"/>
        <v>0</v>
      </c>
      <c r="K94" s="208"/>
      <c r="L94" s="208">
        <f t="shared" si="11"/>
        <v>0</v>
      </c>
      <c r="M94" s="208"/>
      <c r="N94" s="208">
        <f t="shared" si="12"/>
        <v>0</v>
      </c>
      <c r="O94" s="207">
        <v>21</v>
      </c>
      <c r="P94" s="207">
        <f t="shared" si="13"/>
        <v>0</v>
      </c>
      <c r="Q94" s="207">
        <f t="shared" si="14"/>
        <v>0</v>
      </c>
      <c r="R94" s="205"/>
      <c r="S94" s="205"/>
      <c r="T94" s="205"/>
    </row>
    <row r="95" spans="1:20" ht="11.25" outlineLevel="3">
      <c r="A95" s="215"/>
      <c r="B95" s="214"/>
      <c r="C95" s="213">
        <v>80</v>
      </c>
      <c r="D95" s="210" t="s">
        <v>2075</v>
      </c>
      <c r="E95" s="212" t="s">
        <v>2104</v>
      </c>
      <c r="F95" s="211" t="s">
        <v>2103</v>
      </c>
      <c r="G95" s="210" t="s">
        <v>171</v>
      </c>
      <c r="H95" s="208">
        <v>11</v>
      </c>
      <c r="I95" s="209">
        <v>0</v>
      </c>
      <c r="J95" s="207">
        <f t="shared" si="10"/>
        <v>0</v>
      </c>
      <c r="K95" s="208"/>
      <c r="L95" s="208">
        <f t="shared" si="11"/>
        <v>0</v>
      </c>
      <c r="M95" s="208"/>
      <c r="N95" s="208">
        <f t="shared" si="12"/>
        <v>0</v>
      </c>
      <c r="O95" s="207">
        <v>21</v>
      </c>
      <c r="P95" s="207">
        <f t="shared" si="13"/>
        <v>0</v>
      </c>
      <c r="Q95" s="207">
        <f t="shared" si="14"/>
        <v>0</v>
      </c>
      <c r="R95" s="205"/>
      <c r="S95" s="205"/>
      <c r="T95" s="205"/>
    </row>
    <row r="96" spans="1:20" ht="11.25" outlineLevel="3">
      <c r="A96" s="215"/>
      <c r="B96" s="214"/>
      <c r="C96" s="213">
        <v>81</v>
      </c>
      <c r="D96" s="210" t="s">
        <v>2075</v>
      </c>
      <c r="E96" s="212" t="s">
        <v>2102</v>
      </c>
      <c r="F96" s="211" t="s">
        <v>2101</v>
      </c>
      <c r="G96" s="210" t="s">
        <v>171</v>
      </c>
      <c r="H96" s="208">
        <v>24</v>
      </c>
      <c r="I96" s="209">
        <v>0</v>
      </c>
      <c r="J96" s="207">
        <f t="shared" si="10"/>
        <v>0</v>
      </c>
      <c r="K96" s="208"/>
      <c r="L96" s="208">
        <f t="shared" si="11"/>
        <v>0</v>
      </c>
      <c r="M96" s="208"/>
      <c r="N96" s="208">
        <f t="shared" si="12"/>
        <v>0</v>
      </c>
      <c r="O96" s="207">
        <v>21</v>
      </c>
      <c r="P96" s="207">
        <f t="shared" si="13"/>
        <v>0</v>
      </c>
      <c r="Q96" s="207">
        <f t="shared" si="14"/>
        <v>0</v>
      </c>
      <c r="R96" s="205"/>
      <c r="S96" s="205"/>
      <c r="T96" s="205"/>
    </row>
    <row r="97" spans="1:20" ht="11.25" outlineLevel="3">
      <c r="A97" s="215"/>
      <c r="B97" s="214"/>
      <c r="C97" s="213">
        <v>82</v>
      </c>
      <c r="D97" s="210" t="s">
        <v>2075</v>
      </c>
      <c r="E97" s="212" t="s">
        <v>2099</v>
      </c>
      <c r="F97" s="211" t="s">
        <v>2100</v>
      </c>
      <c r="G97" s="210" t="s">
        <v>434</v>
      </c>
      <c r="H97" s="208">
        <v>42.8</v>
      </c>
      <c r="I97" s="209">
        <v>0</v>
      </c>
      <c r="J97" s="207">
        <f t="shared" si="10"/>
        <v>0</v>
      </c>
      <c r="K97" s="208"/>
      <c r="L97" s="208">
        <f t="shared" si="11"/>
        <v>0</v>
      </c>
      <c r="M97" s="208"/>
      <c r="N97" s="208">
        <f t="shared" si="12"/>
        <v>0</v>
      </c>
      <c r="O97" s="207">
        <v>21</v>
      </c>
      <c r="P97" s="207">
        <f t="shared" si="13"/>
        <v>0</v>
      </c>
      <c r="Q97" s="207">
        <f t="shared" si="14"/>
        <v>0</v>
      </c>
      <c r="R97" s="205"/>
      <c r="S97" s="205"/>
      <c r="T97" s="205"/>
    </row>
    <row r="98" spans="1:20" ht="22.5" outlineLevel="3">
      <c r="A98" s="215"/>
      <c r="B98" s="214"/>
      <c r="C98" s="213">
        <v>83</v>
      </c>
      <c r="D98" s="210" t="s">
        <v>2075</v>
      </c>
      <c r="E98" s="212" t="s">
        <v>2099</v>
      </c>
      <c r="F98" s="211" t="s">
        <v>2098</v>
      </c>
      <c r="G98" s="210" t="s">
        <v>171</v>
      </c>
      <c r="H98" s="208">
        <v>26</v>
      </c>
      <c r="I98" s="209">
        <v>0</v>
      </c>
      <c r="J98" s="207">
        <f t="shared" si="10"/>
        <v>0</v>
      </c>
      <c r="K98" s="208"/>
      <c r="L98" s="208">
        <f t="shared" si="11"/>
        <v>0</v>
      </c>
      <c r="M98" s="208"/>
      <c r="N98" s="208">
        <f t="shared" si="12"/>
        <v>0</v>
      </c>
      <c r="O98" s="207">
        <v>21</v>
      </c>
      <c r="P98" s="207">
        <f t="shared" si="13"/>
        <v>0</v>
      </c>
      <c r="Q98" s="207">
        <f t="shared" si="14"/>
        <v>0</v>
      </c>
      <c r="R98" s="205"/>
      <c r="S98" s="205"/>
      <c r="T98" s="205"/>
    </row>
    <row r="99" spans="1:20" ht="11.25" outlineLevel="3">
      <c r="A99" s="215"/>
      <c r="B99" s="214"/>
      <c r="C99" s="213">
        <v>84</v>
      </c>
      <c r="D99" s="210" t="s">
        <v>2075</v>
      </c>
      <c r="E99" s="212" t="s">
        <v>2097</v>
      </c>
      <c r="F99" s="211" t="s">
        <v>2096</v>
      </c>
      <c r="G99" s="210" t="s">
        <v>171</v>
      </c>
      <c r="H99" s="208">
        <v>3</v>
      </c>
      <c r="I99" s="209">
        <v>0</v>
      </c>
      <c r="J99" s="207">
        <f t="shared" si="10"/>
        <v>0</v>
      </c>
      <c r="K99" s="208"/>
      <c r="L99" s="208">
        <f t="shared" si="11"/>
        <v>0</v>
      </c>
      <c r="M99" s="208"/>
      <c r="N99" s="208">
        <f t="shared" si="12"/>
        <v>0</v>
      </c>
      <c r="O99" s="207">
        <v>21</v>
      </c>
      <c r="P99" s="207">
        <f t="shared" si="13"/>
        <v>0</v>
      </c>
      <c r="Q99" s="207">
        <f t="shared" si="14"/>
        <v>0</v>
      </c>
      <c r="R99" s="205"/>
      <c r="S99" s="205"/>
      <c r="T99" s="205"/>
    </row>
    <row r="100" spans="1:20" ht="11.25" outlineLevel="3">
      <c r="A100" s="215"/>
      <c r="B100" s="214"/>
      <c r="C100" s="213">
        <v>85</v>
      </c>
      <c r="D100" s="210" t="s">
        <v>2075</v>
      </c>
      <c r="E100" s="212" t="s">
        <v>2093</v>
      </c>
      <c r="F100" s="211" t="s">
        <v>2095</v>
      </c>
      <c r="G100" s="210" t="s">
        <v>171</v>
      </c>
      <c r="H100" s="208">
        <v>10</v>
      </c>
      <c r="I100" s="209">
        <v>0</v>
      </c>
      <c r="J100" s="207">
        <f t="shared" si="10"/>
        <v>0</v>
      </c>
      <c r="K100" s="208"/>
      <c r="L100" s="208">
        <f t="shared" si="11"/>
        <v>0</v>
      </c>
      <c r="M100" s="208"/>
      <c r="N100" s="208">
        <f t="shared" si="12"/>
        <v>0</v>
      </c>
      <c r="O100" s="207">
        <v>21</v>
      </c>
      <c r="P100" s="207">
        <f t="shared" si="13"/>
        <v>0</v>
      </c>
      <c r="Q100" s="207">
        <f t="shared" si="14"/>
        <v>0</v>
      </c>
      <c r="R100" s="205"/>
      <c r="S100" s="205"/>
      <c r="T100" s="205"/>
    </row>
    <row r="101" spans="1:20" ht="11.25" outlineLevel="3">
      <c r="A101" s="215"/>
      <c r="B101" s="214"/>
      <c r="C101" s="213">
        <v>86</v>
      </c>
      <c r="D101" s="210" t="s">
        <v>2075</v>
      </c>
      <c r="E101" s="212" t="s">
        <v>2093</v>
      </c>
      <c r="F101" s="211" t="s">
        <v>2094</v>
      </c>
      <c r="G101" s="210" t="s">
        <v>171</v>
      </c>
      <c r="H101" s="208">
        <v>1</v>
      </c>
      <c r="I101" s="209">
        <v>0</v>
      </c>
      <c r="J101" s="207">
        <f t="shared" si="10"/>
        <v>0</v>
      </c>
      <c r="K101" s="208"/>
      <c r="L101" s="208">
        <f t="shared" si="11"/>
        <v>0</v>
      </c>
      <c r="M101" s="208"/>
      <c r="N101" s="208">
        <f t="shared" si="12"/>
        <v>0</v>
      </c>
      <c r="O101" s="207">
        <v>21</v>
      </c>
      <c r="P101" s="207">
        <f t="shared" si="13"/>
        <v>0</v>
      </c>
      <c r="Q101" s="207">
        <f t="shared" si="14"/>
        <v>0</v>
      </c>
      <c r="R101" s="205"/>
      <c r="S101" s="205"/>
      <c r="T101" s="205"/>
    </row>
    <row r="102" spans="1:20" ht="11.25" outlineLevel="3">
      <c r="A102" s="215"/>
      <c r="B102" s="214"/>
      <c r="C102" s="213">
        <v>87</v>
      </c>
      <c r="D102" s="210" t="s">
        <v>2075</v>
      </c>
      <c r="E102" s="212" t="s">
        <v>2093</v>
      </c>
      <c r="F102" s="211" t="s">
        <v>2092</v>
      </c>
      <c r="G102" s="210" t="s">
        <v>171</v>
      </c>
      <c r="H102" s="208">
        <v>6</v>
      </c>
      <c r="I102" s="209">
        <v>0</v>
      </c>
      <c r="J102" s="207">
        <f t="shared" si="10"/>
        <v>0</v>
      </c>
      <c r="K102" s="208"/>
      <c r="L102" s="208">
        <f t="shared" si="11"/>
        <v>0</v>
      </c>
      <c r="M102" s="208"/>
      <c r="N102" s="208">
        <f t="shared" si="12"/>
        <v>0</v>
      </c>
      <c r="O102" s="207">
        <v>21</v>
      </c>
      <c r="P102" s="207">
        <f t="shared" si="13"/>
        <v>0</v>
      </c>
      <c r="Q102" s="207">
        <f t="shared" si="14"/>
        <v>0</v>
      </c>
      <c r="R102" s="205"/>
      <c r="S102" s="205"/>
      <c r="T102" s="205"/>
    </row>
    <row r="103" spans="1:20" ht="11.25" outlineLevel="3">
      <c r="A103" s="215"/>
      <c r="B103" s="214"/>
      <c r="C103" s="213">
        <v>88</v>
      </c>
      <c r="D103" s="210" t="s">
        <v>2048</v>
      </c>
      <c r="E103" s="212" t="s">
        <v>2091</v>
      </c>
      <c r="F103" s="211" t="s">
        <v>2090</v>
      </c>
      <c r="G103" s="210" t="s">
        <v>171</v>
      </c>
      <c r="H103" s="208">
        <v>104</v>
      </c>
      <c r="I103" s="209">
        <v>0</v>
      </c>
      <c r="J103" s="207">
        <f t="shared" si="10"/>
        <v>0</v>
      </c>
      <c r="K103" s="208"/>
      <c r="L103" s="208">
        <f t="shared" si="11"/>
        <v>0</v>
      </c>
      <c r="M103" s="208"/>
      <c r="N103" s="208">
        <f t="shared" si="12"/>
        <v>0</v>
      </c>
      <c r="O103" s="207">
        <v>21</v>
      </c>
      <c r="P103" s="207">
        <f t="shared" si="13"/>
        <v>0</v>
      </c>
      <c r="Q103" s="207">
        <f t="shared" si="14"/>
        <v>0</v>
      </c>
      <c r="R103" s="205"/>
      <c r="S103" s="205"/>
      <c r="T103" s="205"/>
    </row>
    <row r="104" spans="1:20" ht="11.25" outlineLevel="3">
      <c r="A104" s="215"/>
      <c r="B104" s="214"/>
      <c r="C104" s="213">
        <v>89</v>
      </c>
      <c r="D104" s="210" t="s">
        <v>2048</v>
      </c>
      <c r="E104" s="212" t="s">
        <v>2089</v>
      </c>
      <c r="F104" s="211" t="s">
        <v>2088</v>
      </c>
      <c r="G104" s="210" t="s">
        <v>171</v>
      </c>
      <c r="H104" s="208">
        <v>104</v>
      </c>
      <c r="I104" s="209">
        <v>0</v>
      </c>
      <c r="J104" s="207">
        <f t="shared" si="10"/>
        <v>0</v>
      </c>
      <c r="K104" s="208"/>
      <c r="L104" s="208">
        <f t="shared" si="11"/>
        <v>0</v>
      </c>
      <c r="M104" s="208"/>
      <c r="N104" s="208">
        <f t="shared" si="12"/>
        <v>0</v>
      </c>
      <c r="O104" s="207">
        <v>21</v>
      </c>
      <c r="P104" s="207">
        <f t="shared" si="13"/>
        <v>0</v>
      </c>
      <c r="Q104" s="207">
        <f t="shared" si="14"/>
        <v>0</v>
      </c>
      <c r="R104" s="205"/>
      <c r="S104" s="205"/>
      <c r="T104" s="205"/>
    </row>
    <row r="105" spans="1:20" ht="11.25" outlineLevel="3">
      <c r="A105" s="215"/>
      <c r="B105" s="214"/>
      <c r="C105" s="213">
        <v>90</v>
      </c>
      <c r="D105" s="210" t="s">
        <v>2075</v>
      </c>
      <c r="E105" s="212" t="s">
        <v>2087</v>
      </c>
      <c r="F105" s="211" t="s">
        <v>2086</v>
      </c>
      <c r="G105" s="210" t="s">
        <v>171</v>
      </c>
      <c r="H105" s="208">
        <v>1</v>
      </c>
      <c r="I105" s="209">
        <v>0</v>
      </c>
      <c r="J105" s="207">
        <f t="shared" si="10"/>
        <v>0</v>
      </c>
      <c r="K105" s="208"/>
      <c r="L105" s="208">
        <f t="shared" si="11"/>
        <v>0</v>
      </c>
      <c r="M105" s="208"/>
      <c r="N105" s="208">
        <f t="shared" si="12"/>
        <v>0</v>
      </c>
      <c r="O105" s="207">
        <v>21</v>
      </c>
      <c r="P105" s="207">
        <f t="shared" si="13"/>
        <v>0</v>
      </c>
      <c r="Q105" s="207">
        <f t="shared" si="14"/>
        <v>0</v>
      </c>
      <c r="R105" s="205"/>
      <c r="S105" s="205"/>
      <c r="T105" s="205"/>
    </row>
    <row r="106" spans="1:20" ht="11.25" outlineLevel="3">
      <c r="A106" s="215"/>
      <c r="B106" s="214"/>
      <c r="C106" s="213">
        <v>91</v>
      </c>
      <c r="D106" s="210" t="s">
        <v>2075</v>
      </c>
      <c r="E106" s="212" t="s">
        <v>2085</v>
      </c>
      <c r="F106" s="211" t="s">
        <v>2084</v>
      </c>
      <c r="G106" s="210" t="s">
        <v>171</v>
      </c>
      <c r="H106" s="208">
        <v>1</v>
      </c>
      <c r="I106" s="209">
        <v>0</v>
      </c>
      <c r="J106" s="207">
        <f t="shared" si="10"/>
        <v>0</v>
      </c>
      <c r="K106" s="208"/>
      <c r="L106" s="208">
        <f t="shared" si="11"/>
        <v>0</v>
      </c>
      <c r="M106" s="208"/>
      <c r="N106" s="208">
        <f t="shared" si="12"/>
        <v>0</v>
      </c>
      <c r="O106" s="207">
        <v>21</v>
      </c>
      <c r="P106" s="207">
        <f t="shared" si="13"/>
        <v>0</v>
      </c>
      <c r="Q106" s="207">
        <f t="shared" si="14"/>
        <v>0</v>
      </c>
      <c r="R106" s="205"/>
      <c r="S106" s="205"/>
      <c r="T106" s="205"/>
    </row>
    <row r="107" spans="1:20" ht="11.25" outlineLevel="3">
      <c r="A107" s="215"/>
      <c r="B107" s="214"/>
      <c r="C107" s="213">
        <v>92</v>
      </c>
      <c r="D107" s="210" t="s">
        <v>2075</v>
      </c>
      <c r="E107" s="212" t="s">
        <v>2083</v>
      </c>
      <c r="F107" s="211" t="s">
        <v>2082</v>
      </c>
      <c r="G107" s="210" t="s">
        <v>171</v>
      </c>
      <c r="H107" s="208">
        <v>1</v>
      </c>
      <c r="I107" s="209">
        <v>0</v>
      </c>
      <c r="J107" s="207">
        <f t="shared" si="10"/>
        <v>0</v>
      </c>
      <c r="K107" s="208"/>
      <c r="L107" s="208">
        <f t="shared" si="11"/>
        <v>0</v>
      </c>
      <c r="M107" s="208"/>
      <c r="N107" s="208">
        <f t="shared" si="12"/>
        <v>0</v>
      </c>
      <c r="O107" s="207">
        <v>21</v>
      </c>
      <c r="P107" s="207">
        <f t="shared" si="13"/>
        <v>0</v>
      </c>
      <c r="Q107" s="207">
        <f t="shared" si="14"/>
        <v>0</v>
      </c>
      <c r="R107" s="205"/>
      <c r="S107" s="205"/>
      <c r="T107" s="205"/>
    </row>
    <row r="108" spans="1:20" ht="11.25" outlineLevel="3">
      <c r="A108" s="215"/>
      <c r="B108" s="214"/>
      <c r="C108" s="213">
        <v>93</v>
      </c>
      <c r="D108" s="210" t="s">
        <v>2075</v>
      </c>
      <c r="E108" s="212" t="s">
        <v>2081</v>
      </c>
      <c r="F108" s="211" t="s">
        <v>2080</v>
      </c>
      <c r="G108" s="210" t="s">
        <v>171</v>
      </c>
      <c r="H108" s="208">
        <v>5</v>
      </c>
      <c r="I108" s="209">
        <v>0</v>
      </c>
      <c r="J108" s="207">
        <f t="shared" si="10"/>
        <v>0</v>
      </c>
      <c r="K108" s="208"/>
      <c r="L108" s="208">
        <f t="shared" si="11"/>
        <v>0</v>
      </c>
      <c r="M108" s="208"/>
      <c r="N108" s="208">
        <f t="shared" si="12"/>
        <v>0</v>
      </c>
      <c r="O108" s="207">
        <v>21</v>
      </c>
      <c r="P108" s="207">
        <f t="shared" si="13"/>
        <v>0</v>
      </c>
      <c r="Q108" s="207">
        <f t="shared" si="14"/>
        <v>0</v>
      </c>
      <c r="R108" s="205"/>
      <c r="S108" s="205"/>
      <c r="T108" s="205"/>
    </row>
    <row r="109" spans="1:20" ht="11.25" outlineLevel="3">
      <c r="A109" s="215"/>
      <c r="B109" s="214"/>
      <c r="C109" s="213">
        <v>94</v>
      </c>
      <c r="D109" s="210" t="s">
        <v>2075</v>
      </c>
      <c r="E109" s="212" t="s">
        <v>2079</v>
      </c>
      <c r="F109" s="211" t="s">
        <v>2078</v>
      </c>
      <c r="G109" s="210" t="s">
        <v>434</v>
      </c>
      <c r="H109" s="208">
        <v>40</v>
      </c>
      <c r="I109" s="209">
        <v>0</v>
      </c>
      <c r="J109" s="207">
        <f t="shared" si="10"/>
        <v>0</v>
      </c>
      <c r="K109" s="208"/>
      <c r="L109" s="208">
        <f t="shared" si="11"/>
        <v>0</v>
      </c>
      <c r="M109" s="208"/>
      <c r="N109" s="208">
        <f t="shared" si="12"/>
        <v>0</v>
      </c>
      <c r="O109" s="207">
        <v>21</v>
      </c>
      <c r="P109" s="207">
        <f t="shared" si="13"/>
        <v>0</v>
      </c>
      <c r="Q109" s="207">
        <f t="shared" si="14"/>
        <v>0</v>
      </c>
      <c r="R109" s="205"/>
      <c r="S109" s="205"/>
      <c r="T109" s="205"/>
    </row>
    <row r="110" spans="1:20" ht="11.25" outlineLevel="3">
      <c r="A110" s="215"/>
      <c r="B110" s="214"/>
      <c r="C110" s="213">
        <v>95</v>
      </c>
      <c r="D110" s="210" t="s">
        <v>2075</v>
      </c>
      <c r="E110" s="212" t="s">
        <v>2077</v>
      </c>
      <c r="F110" s="211" t="s">
        <v>2076</v>
      </c>
      <c r="G110" s="210" t="s">
        <v>171</v>
      </c>
      <c r="H110" s="208">
        <v>40</v>
      </c>
      <c r="I110" s="209">
        <v>0</v>
      </c>
      <c r="J110" s="207">
        <f t="shared" si="10"/>
        <v>0</v>
      </c>
      <c r="K110" s="208"/>
      <c r="L110" s="208">
        <f t="shared" si="11"/>
        <v>0</v>
      </c>
      <c r="M110" s="208"/>
      <c r="N110" s="208">
        <f t="shared" si="12"/>
        <v>0</v>
      </c>
      <c r="O110" s="207">
        <v>21</v>
      </c>
      <c r="P110" s="207">
        <f t="shared" si="13"/>
        <v>0</v>
      </c>
      <c r="Q110" s="207">
        <f t="shared" si="14"/>
        <v>0</v>
      </c>
      <c r="R110" s="205"/>
      <c r="S110" s="205"/>
      <c r="T110" s="205"/>
    </row>
    <row r="111" spans="1:20" ht="11.25" outlineLevel="3">
      <c r="A111" s="215"/>
      <c r="B111" s="214"/>
      <c r="C111" s="213">
        <v>96</v>
      </c>
      <c r="D111" s="210" t="s">
        <v>2075</v>
      </c>
      <c r="E111" s="212" t="s">
        <v>2074</v>
      </c>
      <c r="F111" s="211" t="s">
        <v>2073</v>
      </c>
      <c r="G111" s="210" t="s">
        <v>171</v>
      </c>
      <c r="H111" s="208">
        <v>20</v>
      </c>
      <c r="I111" s="209">
        <v>0</v>
      </c>
      <c r="J111" s="207">
        <f t="shared" si="10"/>
        <v>0</v>
      </c>
      <c r="K111" s="208"/>
      <c r="L111" s="208">
        <f t="shared" si="11"/>
        <v>0</v>
      </c>
      <c r="M111" s="208"/>
      <c r="N111" s="208">
        <f t="shared" si="12"/>
        <v>0</v>
      </c>
      <c r="O111" s="207">
        <v>21</v>
      </c>
      <c r="P111" s="207">
        <f t="shared" si="13"/>
        <v>0</v>
      </c>
      <c r="Q111" s="207">
        <f t="shared" si="14"/>
        <v>0</v>
      </c>
      <c r="R111" s="205"/>
      <c r="S111" s="205"/>
      <c r="T111" s="205"/>
    </row>
    <row r="112" spans="1:20" ht="11.25" outlineLevel="3">
      <c r="A112" s="215"/>
      <c r="B112" s="214"/>
      <c r="C112" s="213">
        <v>97</v>
      </c>
      <c r="D112" s="210" t="s">
        <v>2048</v>
      </c>
      <c r="E112" s="212" t="s">
        <v>2072</v>
      </c>
      <c r="F112" s="211" t="s">
        <v>2071</v>
      </c>
      <c r="G112" s="210" t="s">
        <v>171</v>
      </c>
      <c r="H112" s="208">
        <v>3</v>
      </c>
      <c r="I112" s="209">
        <v>0</v>
      </c>
      <c r="J112" s="207">
        <f t="shared" si="10"/>
        <v>0</v>
      </c>
      <c r="K112" s="208"/>
      <c r="L112" s="208">
        <f t="shared" si="11"/>
        <v>0</v>
      </c>
      <c r="M112" s="208"/>
      <c r="N112" s="208">
        <f t="shared" si="12"/>
        <v>0</v>
      </c>
      <c r="O112" s="207">
        <v>21</v>
      </c>
      <c r="P112" s="207">
        <f t="shared" si="13"/>
        <v>0</v>
      </c>
      <c r="Q112" s="207">
        <f t="shared" si="14"/>
        <v>0</v>
      </c>
      <c r="R112" s="205"/>
      <c r="S112" s="205"/>
      <c r="T112" s="205"/>
    </row>
    <row r="113" spans="1:20" ht="11.25" outlineLevel="3">
      <c r="A113" s="215"/>
      <c r="B113" s="214"/>
      <c r="C113" s="213">
        <v>98</v>
      </c>
      <c r="D113" s="210" t="s">
        <v>2048</v>
      </c>
      <c r="E113" s="212" t="s">
        <v>2070</v>
      </c>
      <c r="F113" s="211" t="s">
        <v>2069</v>
      </c>
      <c r="G113" s="210" t="s">
        <v>171</v>
      </c>
      <c r="H113" s="208">
        <v>9</v>
      </c>
      <c r="I113" s="209">
        <v>0</v>
      </c>
      <c r="J113" s="207">
        <f t="shared" si="10"/>
        <v>0</v>
      </c>
      <c r="K113" s="208"/>
      <c r="L113" s="208">
        <f t="shared" si="11"/>
        <v>0</v>
      </c>
      <c r="M113" s="208"/>
      <c r="N113" s="208">
        <f t="shared" si="12"/>
        <v>0</v>
      </c>
      <c r="O113" s="207">
        <v>21</v>
      </c>
      <c r="P113" s="207">
        <f t="shared" si="13"/>
        <v>0</v>
      </c>
      <c r="Q113" s="207">
        <f t="shared" si="14"/>
        <v>0</v>
      </c>
      <c r="R113" s="205"/>
      <c r="S113" s="205"/>
      <c r="T113" s="205"/>
    </row>
    <row r="114" spans="1:20" ht="11.25" outlineLevel="3">
      <c r="A114" s="215"/>
      <c r="B114" s="214"/>
      <c r="C114" s="213">
        <v>99</v>
      </c>
      <c r="D114" s="210" t="s">
        <v>2048</v>
      </c>
      <c r="E114" s="212" t="s">
        <v>2068</v>
      </c>
      <c r="F114" s="211" t="s">
        <v>2067</v>
      </c>
      <c r="G114" s="210" t="s">
        <v>171</v>
      </c>
      <c r="H114" s="208">
        <v>3</v>
      </c>
      <c r="I114" s="209">
        <v>0</v>
      </c>
      <c r="J114" s="207">
        <f t="shared" si="10"/>
        <v>0</v>
      </c>
      <c r="K114" s="208"/>
      <c r="L114" s="208">
        <f t="shared" si="11"/>
        <v>0</v>
      </c>
      <c r="M114" s="208"/>
      <c r="N114" s="208">
        <f t="shared" si="12"/>
        <v>0</v>
      </c>
      <c r="O114" s="207">
        <v>21</v>
      </c>
      <c r="P114" s="207">
        <f t="shared" si="13"/>
        <v>0</v>
      </c>
      <c r="Q114" s="207">
        <f t="shared" si="14"/>
        <v>0</v>
      </c>
      <c r="R114" s="205"/>
      <c r="S114" s="205"/>
      <c r="T114" s="205"/>
    </row>
    <row r="115" spans="1:20" ht="11.25" outlineLevel="3">
      <c r="A115" s="215"/>
      <c r="B115" s="214"/>
      <c r="C115" s="213">
        <v>100</v>
      </c>
      <c r="D115" s="210" t="s">
        <v>2048</v>
      </c>
      <c r="E115" s="212" t="s">
        <v>2066</v>
      </c>
      <c r="F115" s="211" t="s">
        <v>2065</v>
      </c>
      <c r="G115" s="210" t="s">
        <v>171</v>
      </c>
      <c r="H115" s="208">
        <v>11</v>
      </c>
      <c r="I115" s="209">
        <v>0</v>
      </c>
      <c r="J115" s="207">
        <f t="shared" si="10"/>
        <v>0</v>
      </c>
      <c r="K115" s="208"/>
      <c r="L115" s="208">
        <f t="shared" si="11"/>
        <v>0</v>
      </c>
      <c r="M115" s="208"/>
      <c r="N115" s="208">
        <f t="shared" si="12"/>
        <v>0</v>
      </c>
      <c r="O115" s="207">
        <v>21</v>
      </c>
      <c r="P115" s="207">
        <f t="shared" si="13"/>
        <v>0</v>
      </c>
      <c r="Q115" s="207">
        <f t="shared" si="14"/>
        <v>0</v>
      </c>
      <c r="R115" s="205"/>
      <c r="S115" s="205"/>
      <c r="T115" s="205"/>
    </row>
    <row r="116" spans="1:20" ht="11.25" outlineLevel="3">
      <c r="A116" s="215"/>
      <c r="B116" s="214"/>
      <c r="C116" s="213">
        <v>101</v>
      </c>
      <c r="D116" s="210" t="s">
        <v>2048</v>
      </c>
      <c r="E116" s="212" t="s">
        <v>2064</v>
      </c>
      <c r="F116" s="211" t="s">
        <v>2063</v>
      </c>
      <c r="G116" s="210" t="s">
        <v>1433</v>
      </c>
      <c r="H116" s="208">
        <v>16</v>
      </c>
      <c r="I116" s="209">
        <v>0</v>
      </c>
      <c r="J116" s="207">
        <f t="shared" si="10"/>
        <v>0</v>
      </c>
      <c r="K116" s="208"/>
      <c r="L116" s="208">
        <f t="shared" si="11"/>
        <v>0</v>
      </c>
      <c r="M116" s="208"/>
      <c r="N116" s="208">
        <f t="shared" si="12"/>
        <v>0</v>
      </c>
      <c r="O116" s="207">
        <v>21</v>
      </c>
      <c r="P116" s="207">
        <f t="shared" si="13"/>
        <v>0</v>
      </c>
      <c r="Q116" s="207">
        <f t="shared" si="14"/>
        <v>0</v>
      </c>
      <c r="R116" s="205"/>
      <c r="S116" s="205"/>
      <c r="T116" s="205"/>
    </row>
    <row r="117" spans="1:20" ht="11.25" outlineLevel="3">
      <c r="A117" s="215"/>
      <c r="B117" s="214"/>
      <c r="C117" s="213">
        <v>102</v>
      </c>
      <c r="D117" s="210" t="s">
        <v>2048</v>
      </c>
      <c r="E117" s="212" t="s">
        <v>2062</v>
      </c>
      <c r="F117" s="211" t="s">
        <v>2061</v>
      </c>
      <c r="G117" s="210" t="s">
        <v>1433</v>
      </c>
      <c r="H117" s="208">
        <v>25</v>
      </c>
      <c r="I117" s="209">
        <v>0</v>
      </c>
      <c r="J117" s="207">
        <f t="shared" si="10"/>
        <v>0</v>
      </c>
      <c r="K117" s="208"/>
      <c r="L117" s="208">
        <f t="shared" si="11"/>
        <v>0</v>
      </c>
      <c r="M117" s="208"/>
      <c r="N117" s="208">
        <f t="shared" si="12"/>
        <v>0</v>
      </c>
      <c r="O117" s="207">
        <v>21</v>
      </c>
      <c r="P117" s="207">
        <f t="shared" si="13"/>
        <v>0</v>
      </c>
      <c r="Q117" s="207">
        <f t="shared" si="14"/>
        <v>0</v>
      </c>
      <c r="R117" s="205"/>
      <c r="S117" s="205"/>
      <c r="T117" s="205"/>
    </row>
    <row r="118" spans="1:20" ht="11.25" outlineLevel="3">
      <c r="A118" s="215"/>
      <c r="B118" s="214"/>
      <c r="C118" s="213">
        <v>103</v>
      </c>
      <c r="D118" s="210" t="s">
        <v>2048</v>
      </c>
      <c r="E118" s="212" t="s">
        <v>2060</v>
      </c>
      <c r="F118" s="211" t="s">
        <v>2059</v>
      </c>
      <c r="G118" s="210" t="s">
        <v>1433</v>
      </c>
      <c r="H118" s="208">
        <v>6</v>
      </c>
      <c r="I118" s="209">
        <v>0</v>
      </c>
      <c r="J118" s="207">
        <f t="shared" si="10"/>
        <v>0</v>
      </c>
      <c r="K118" s="208"/>
      <c r="L118" s="208">
        <f t="shared" si="11"/>
        <v>0</v>
      </c>
      <c r="M118" s="208"/>
      <c r="N118" s="208">
        <f t="shared" si="12"/>
        <v>0</v>
      </c>
      <c r="O118" s="207">
        <v>21</v>
      </c>
      <c r="P118" s="207">
        <f t="shared" si="13"/>
        <v>0</v>
      </c>
      <c r="Q118" s="207">
        <f t="shared" si="14"/>
        <v>0</v>
      </c>
      <c r="R118" s="205"/>
      <c r="S118" s="205"/>
      <c r="T118" s="205"/>
    </row>
    <row r="119" spans="1:20" ht="11.25" outlineLevel="3">
      <c r="A119" s="215"/>
      <c r="B119" s="214"/>
      <c r="C119" s="213">
        <v>104</v>
      </c>
      <c r="D119" s="210" t="s">
        <v>2048</v>
      </c>
      <c r="E119" s="212" t="s">
        <v>2058</v>
      </c>
      <c r="F119" s="211" t="s">
        <v>2057</v>
      </c>
      <c r="G119" s="210" t="s">
        <v>1433</v>
      </c>
      <c r="H119" s="208">
        <v>8</v>
      </c>
      <c r="I119" s="209">
        <v>0</v>
      </c>
      <c r="J119" s="207">
        <f t="shared" si="10"/>
        <v>0</v>
      </c>
      <c r="K119" s="208"/>
      <c r="L119" s="208">
        <f t="shared" si="11"/>
        <v>0</v>
      </c>
      <c r="M119" s="208"/>
      <c r="N119" s="208">
        <f t="shared" si="12"/>
        <v>0</v>
      </c>
      <c r="O119" s="207">
        <v>21</v>
      </c>
      <c r="P119" s="207">
        <f t="shared" si="13"/>
        <v>0</v>
      </c>
      <c r="Q119" s="207">
        <f t="shared" si="14"/>
        <v>0</v>
      </c>
      <c r="R119" s="205"/>
      <c r="S119" s="205"/>
      <c r="T119" s="205"/>
    </row>
    <row r="120" spans="1:20" ht="11.25" outlineLevel="3">
      <c r="A120" s="215"/>
      <c r="B120" s="214"/>
      <c r="C120" s="213">
        <v>105</v>
      </c>
      <c r="D120" s="210" t="s">
        <v>2048</v>
      </c>
      <c r="E120" s="212" t="s">
        <v>2056</v>
      </c>
      <c r="F120" s="211" t="s">
        <v>2055</v>
      </c>
      <c r="G120" s="210" t="s">
        <v>1433</v>
      </c>
      <c r="H120" s="208">
        <v>4</v>
      </c>
      <c r="I120" s="209">
        <v>0</v>
      </c>
      <c r="J120" s="207">
        <f t="shared" ref="J120:J124" si="15">H120*I120</f>
        <v>0</v>
      </c>
      <c r="K120" s="208"/>
      <c r="L120" s="208">
        <f t="shared" ref="L120:L124" si="16">H120*K120</f>
        <v>0</v>
      </c>
      <c r="M120" s="208"/>
      <c r="N120" s="208">
        <f t="shared" ref="N120:N124" si="17">H120*M120</f>
        <v>0</v>
      </c>
      <c r="O120" s="207">
        <v>21</v>
      </c>
      <c r="P120" s="207">
        <f t="shared" ref="P120:P124" si="18">J120*(O120/100)</f>
        <v>0</v>
      </c>
      <c r="Q120" s="207">
        <f t="shared" ref="Q120:Q124" si="19">J120+P120</f>
        <v>0</v>
      </c>
      <c r="R120" s="205"/>
      <c r="S120" s="205"/>
      <c r="T120" s="205"/>
    </row>
    <row r="121" spans="1:20" ht="11.25" outlineLevel="3">
      <c r="A121" s="215"/>
      <c r="B121" s="214"/>
      <c r="C121" s="213">
        <v>106</v>
      </c>
      <c r="D121" s="210" t="s">
        <v>2048</v>
      </c>
      <c r="E121" s="212" t="s">
        <v>2054</v>
      </c>
      <c r="F121" s="211" t="s">
        <v>2053</v>
      </c>
      <c r="G121" s="210" t="s">
        <v>1238</v>
      </c>
      <c r="H121" s="208">
        <v>1</v>
      </c>
      <c r="I121" s="209">
        <v>0</v>
      </c>
      <c r="J121" s="207">
        <f t="shared" si="15"/>
        <v>0</v>
      </c>
      <c r="K121" s="208"/>
      <c r="L121" s="208">
        <f t="shared" si="16"/>
        <v>0</v>
      </c>
      <c r="M121" s="208"/>
      <c r="N121" s="208">
        <f t="shared" si="17"/>
        <v>0</v>
      </c>
      <c r="O121" s="207">
        <v>21</v>
      </c>
      <c r="P121" s="207">
        <f t="shared" si="18"/>
        <v>0</v>
      </c>
      <c r="Q121" s="207">
        <f t="shared" si="19"/>
        <v>0</v>
      </c>
      <c r="R121" s="205"/>
      <c r="S121" s="205"/>
      <c r="T121" s="205"/>
    </row>
    <row r="122" spans="1:20" ht="11.25" outlineLevel="3">
      <c r="A122" s="215"/>
      <c r="B122" s="214"/>
      <c r="C122" s="213">
        <v>107</v>
      </c>
      <c r="D122" s="210" t="s">
        <v>2048</v>
      </c>
      <c r="E122" s="212" t="s">
        <v>2052</v>
      </c>
      <c r="F122" s="211" t="s">
        <v>2051</v>
      </c>
      <c r="G122" s="210" t="s">
        <v>1433</v>
      </c>
      <c r="H122" s="208">
        <v>8</v>
      </c>
      <c r="I122" s="209">
        <v>0</v>
      </c>
      <c r="J122" s="207">
        <f t="shared" si="15"/>
        <v>0</v>
      </c>
      <c r="K122" s="208"/>
      <c r="L122" s="208">
        <f t="shared" si="16"/>
        <v>0</v>
      </c>
      <c r="M122" s="208"/>
      <c r="N122" s="208">
        <f t="shared" si="17"/>
        <v>0</v>
      </c>
      <c r="O122" s="207">
        <v>21</v>
      </c>
      <c r="P122" s="207">
        <f t="shared" si="18"/>
        <v>0</v>
      </c>
      <c r="Q122" s="207">
        <f t="shared" si="19"/>
        <v>0</v>
      </c>
      <c r="R122" s="205"/>
      <c r="S122" s="205"/>
      <c r="T122" s="205"/>
    </row>
    <row r="123" spans="1:20" ht="11.25" outlineLevel="3">
      <c r="A123" s="215"/>
      <c r="B123" s="214"/>
      <c r="C123" s="213">
        <v>108</v>
      </c>
      <c r="D123" s="210" t="s">
        <v>2048</v>
      </c>
      <c r="E123" s="212" t="s">
        <v>2050</v>
      </c>
      <c r="F123" s="211" t="s">
        <v>2049</v>
      </c>
      <c r="G123" s="210" t="s">
        <v>1433</v>
      </c>
      <c r="H123" s="208">
        <v>16</v>
      </c>
      <c r="I123" s="209">
        <v>0</v>
      </c>
      <c r="J123" s="207">
        <f t="shared" si="15"/>
        <v>0</v>
      </c>
      <c r="K123" s="208"/>
      <c r="L123" s="208">
        <f t="shared" si="16"/>
        <v>0</v>
      </c>
      <c r="M123" s="208"/>
      <c r="N123" s="208">
        <f t="shared" si="17"/>
        <v>0</v>
      </c>
      <c r="O123" s="207">
        <v>21</v>
      </c>
      <c r="P123" s="207">
        <f t="shared" si="18"/>
        <v>0</v>
      </c>
      <c r="Q123" s="207">
        <f t="shared" si="19"/>
        <v>0</v>
      </c>
      <c r="R123" s="205"/>
      <c r="S123" s="205"/>
      <c r="T123" s="205"/>
    </row>
    <row r="124" spans="1:20" ht="11.25" outlineLevel="3">
      <c r="A124" s="215"/>
      <c r="B124" s="214"/>
      <c r="C124" s="213">
        <v>109</v>
      </c>
      <c r="D124" s="210" t="s">
        <v>2048</v>
      </c>
      <c r="E124" s="212" t="s">
        <v>2047</v>
      </c>
      <c r="F124" s="211" t="s">
        <v>2046</v>
      </c>
      <c r="G124" s="210" t="s">
        <v>1238</v>
      </c>
      <c r="H124" s="208">
        <v>1</v>
      </c>
      <c r="I124" s="209">
        <v>0</v>
      </c>
      <c r="J124" s="207">
        <f t="shared" si="15"/>
        <v>0</v>
      </c>
      <c r="K124" s="208"/>
      <c r="L124" s="208">
        <f t="shared" si="16"/>
        <v>0</v>
      </c>
      <c r="M124" s="208"/>
      <c r="N124" s="208">
        <f t="shared" si="17"/>
        <v>0</v>
      </c>
      <c r="O124" s="207">
        <v>21</v>
      </c>
      <c r="P124" s="207">
        <f t="shared" si="18"/>
        <v>0</v>
      </c>
      <c r="Q124" s="207">
        <f t="shared" si="19"/>
        <v>0</v>
      </c>
      <c r="R124" s="205"/>
      <c r="S124" s="205"/>
      <c r="T124" s="205"/>
    </row>
    <row r="125" spans="1:20" outlineLevel="3">
      <c r="B125" s="206"/>
      <c r="C125" s="206"/>
      <c r="D125" s="206"/>
      <c r="E125" s="206"/>
      <c r="F125" s="206"/>
      <c r="G125" s="206"/>
      <c r="H125" s="206"/>
      <c r="I125" s="205"/>
      <c r="J125" s="205"/>
      <c r="K125" s="206"/>
      <c r="L125" s="206"/>
      <c r="M125" s="206"/>
      <c r="N125" s="206"/>
      <c r="O125" s="206"/>
      <c r="P125" s="205"/>
      <c r="Q125" s="205"/>
    </row>
    <row r="126" spans="1:20" outlineLevel="1"/>
  </sheetData>
  <pageMargins left="0.70866141732283505" right="0.70866141732283505" top="0.78740157480314998" bottom="0.78740157480314998" header="0.31496062992126" footer="0.31496062992126"/>
  <pageSetup paperSize="9" scale="53" fitToHeight="0" pageOrder="overThenDown" orientation="landscape" r:id="rId1"/>
  <headerFooter>
    <oddHeader>&amp;L&amp;8&amp;C&amp;8&amp;R&amp;8</oddHeader>
    <oddFooter>&amp;L&amp;8Vytvořeno systémem euroCALC4&amp;C&amp;P/&amp;N&amp;R&amp;8&amp;[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36" t="s">
        <v>5</v>
      </c>
      <c r="M2" s="537"/>
      <c r="N2" s="537"/>
      <c r="O2" s="537"/>
      <c r="P2" s="537"/>
      <c r="Q2" s="537"/>
      <c r="R2" s="537"/>
      <c r="S2" s="537"/>
      <c r="T2" s="537"/>
      <c r="U2" s="537"/>
      <c r="V2" s="537"/>
      <c r="AT2" s="15" t="s">
        <v>97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101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551" t="str">
        <f>'Rekapitulace stavby'!K6</f>
        <v>Podkrovní vestavba budovy č.p. 1 v Českém Brodě</v>
      </c>
      <c r="F7" s="552"/>
      <c r="G7" s="552"/>
      <c r="H7" s="552"/>
      <c r="L7" s="18"/>
    </row>
    <row r="8" spans="2:46" s="1" customFormat="1" ht="12" customHeight="1">
      <c r="B8" s="30"/>
      <c r="D8" s="25" t="s">
        <v>102</v>
      </c>
      <c r="L8" s="30"/>
    </row>
    <row r="9" spans="2:46" s="1" customFormat="1" ht="16.5" customHeight="1">
      <c r="B9" s="30"/>
      <c r="E9" s="530" t="s">
        <v>1262</v>
      </c>
      <c r="F9" s="550"/>
      <c r="G9" s="550"/>
      <c r="H9" s="55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30. 8. 2023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553" t="str">
        <f>'Rekapitulace stavby'!E14</f>
        <v>Vyplň údaj</v>
      </c>
      <c r="F18" s="545"/>
      <c r="G18" s="545"/>
      <c r="H18" s="545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87"/>
      <c r="E27" s="549" t="s">
        <v>1</v>
      </c>
      <c r="F27" s="549"/>
      <c r="G27" s="549"/>
      <c r="H27" s="54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34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45" customHeight="1">
      <c r="B33" s="30"/>
      <c r="D33" s="53" t="s">
        <v>38</v>
      </c>
      <c r="E33" s="25" t="s">
        <v>39</v>
      </c>
      <c r="F33" s="89">
        <f>ROUND((SUM(BE118:BE121)),  2)</f>
        <v>0</v>
      </c>
      <c r="I33" s="90">
        <v>0.21</v>
      </c>
      <c r="J33" s="89">
        <f>ROUND(((SUM(BE118:BE121))*I33),  2)</f>
        <v>0</v>
      </c>
      <c r="L33" s="30"/>
    </row>
    <row r="34" spans="2:12" s="1" customFormat="1" ht="14.45" customHeight="1">
      <c r="B34" s="30"/>
      <c r="E34" s="25" t="s">
        <v>40</v>
      </c>
      <c r="F34" s="89">
        <f>ROUND((SUM(BF118:BF121)),  2)</f>
        <v>0</v>
      </c>
      <c r="I34" s="90">
        <v>0.12</v>
      </c>
      <c r="J34" s="89">
        <f>ROUND(((SUM(BF118:BF121))*I34),  2)</f>
        <v>0</v>
      </c>
      <c r="L34" s="30"/>
    </row>
    <row r="35" spans="2:12" s="1" customFormat="1" ht="14.45" hidden="1" customHeight="1">
      <c r="B35" s="30"/>
      <c r="E35" s="25" t="s">
        <v>41</v>
      </c>
      <c r="F35" s="89">
        <f>ROUND((SUM(BG118:BG121)),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42</v>
      </c>
      <c r="F36" s="89">
        <f>ROUND((SUM(BH118:BH121)),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43</v>
      </c>
      <c r="F37" s="89">
        <f>ROUND((SUM(BI118:BI121)),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49</v>
      </c>
      <c r="E61" s="32"/>
      <c r="F61" s="97" t="s">
        <v>50</v>
      </c>
      <c r="G61" s="41" t="s">
        <v>49</v>
      </c>
      <c r="H61" s="32"/>
      <c r="I61" s="32"/>
      <c r="J61" s="98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49</v>
      </c>
      <c r="E76" s="32"/>
      <c r="F76" s="97" t="s">
        <v>50</v>
      </c>
      <c r="G76" s="41" t="s">
        <v>49</v>
      </c>
      <c r="H76" s="32"/>
      <c r="I76" s="32"/>
      <c r="J76" s="98" t="s">
        <v>50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551" t="str">
        <f>E7</f>
        <v>Podkrovní vestavba budovy č.p. 1 v Českém Brodě</v>
      </c>
      <c r="F85" s="552"/>
      <c r="G85" s="552"/>
      <c r="H85" s="552"/>
      <c r="L85" s="30"/>
    </row>
    <row r="86" spans="2:47" s="1" customFormat="1" ht="12" customHeight="1">
      <c r="B86" s="30"/>
      <c r="C86" s="25" t="s">
        <v>102</v>
      </c>
      <c r="L86" s="30"/>
    </row>
    <row r="87" spans="2:47" s="1" customFormat="1" ht="16.5" customHeight="1">
      <c r="B87" s="30"/>
      <c r="E87" s="530" t="str">
        <f>E9</f>
        <v>6 - Elektroinstalace - slaboproud</v>
      </c>
      <c r="F87" s="550"/>
      <c r="G87" s="550"/>
      <c r="H87" s="550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parc. č. st. 7 v Českém Brodě</v>
      </c>
      <c r="I89" s="25" t="s">
        <v>22</v>
      </c>
      <c r="J89" s="50" t="str">
        <f>IF(J12="","",J12)</f>
        <v>30. 8. 2023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30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105</v>
      </c>
      <c r="D94" s="91"/>
      <c r="E94" s="91"/>
      <c r="F94" s="91"/>
      <c r="G94" s="91"/>
      <c r="H94" s="91"/>
      <c r="I94" s="91"/>
      <c r="J94" s="100" t="s">
        <v>106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107</v>
      </c>
      <c r="J96" s="64">
        <f>J118</f>
        <v>0</v>
      </c>
      <c r="L96" s="30"/>
      <c r="AU96" s="15" t="s">
        <v>108</v>
      </c>
    </row>
    <row r="97" spans="2:12" s="8" customFormat="1" ht="24.95" customHeight="1">
      <c r="B97" s="102"/>
      <c r="D97" s="103" t="s">
        <v>116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1263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130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551" t="str">
        <f>E7</f>
        <v>Podkrovní vestavba budovy č.p. 1 v Českém Brodě</v>
      </c>
      <c r="F108" s="552"/>
      <c r="G108" s="552"/>
      <c r="H108" s="552"/>
      <c r="L108" s="30"/>
    </row>
    <row r="109" spans="2:12" s="1" customFormat="1" ht="12" customHeight="1">
      <c r="B109" s="30"/>
      <c r="C109" s="25" t="s">
        <v>102</v>
      </c>
      <c r="L109" s="30"/>
    </row>
    <row r="110" spans="2:12" s="1" customFormat="1" ht="16.5" customHeight="1">
      <c r="B110" s="30"/>
      <c r="E110" s="530" t="str">
        <f>E9</f>
        <v>6 - Elektroinstalace - slaboproud</v>
      </c>
      <c r="F110" s="550"/>
      <c r="G110" s="550"/>
      <c r="H110" s="550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>parc. č. st. 7 v Českém Brodě</v>
      </c>
      <c r="I112" s="25" t="s">
        <v>22</v>
      </c>
      <c r="J112" s="50" t="str">
        <f>IF(J12="","",J12)</f>
        <v>30. 8. 2023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 xml:space="preserve"> </v>
      </c>
      <c r="I114" s="25" t="s">
        <v>30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28</v>
      </c>
      <c r="F115" s="23" t="str">
        <f>IF(E18="","",E18)</f>
        <v>Vyplň údaj</v>
      </c>
      <c r="I115" s="25" t="s">
        <v>32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131</v>
      </c>
      <c r="D117" s="112" t="s">
        <v>59</v>
      </c>
      <c r="E117" s="112" t="s">
        <v>55</v>
      </c>
      <c r="F117" s="112" t="s">
        <v>56</v>
      </c>
      <c r="G117" s="112" t="s">
        <v>132</v>
      </c>
      <c r="H117" s="112" t="s">
        <v>133</v>
      </c>
      <c r="I117" s="112" t="s">
        <v>134</v>
      </c>
      <c r="J117" s="113" t="s">
        <v>106</v>
      </c>
      <c r="K117" s="114" t="s">
        <v>135</v>
      </c>
      <c r="L117" s="110"/>
      <c r="M117" s="57" t="s">
        <v>1</v>
      </c>
      <c r="N117" s="58" t="s">
        <v>38</v>
      </c>
      <c r="O117" s="58" t="s">
        <v>136</v>
      </c>
      <c r="P117" s="58" t="s">
        <v>137</v>
      </c>
      <c r="Q117" s="58" t="s">
        <v>138</v>
      </c>
      <c r="R117" s="58" t="s">
        <v>139</v>
      </c>
      <c r="S117" s="58" t="s">
        <v>140</v>
      </c>
      <c r="T117" s="59" t="s">
        <v>141</v>
      </c>
    </row>
    <row r="118" spans="2:65" s="1" customFormat="1" ht="22.9" customHeight="1">
      <c r="B118" s="30"/>
      <c r="C118" s="62" t="s">
        <v>142</v>
      </c>
      <c r="J118" s="115">
        <f>BK118</f>
        <v>0</v>
      </c>
      <c r="L118" s="30"/>
      <c r="M118" s="60"/>
      <c r="N118" s="51"/>
      <c r="O118" s="51"/>
      <c r="P118" s="116">
        <f>P119</f>
        <v>0</v>
      </c>
      <c r="Q118" s="51"/>
      <c r="R118" s="116">
        <f>R119</f>
        <v>0</v>
      </c>
      <c r="S118" s="51"/>
      <c r="T118" s="117">
        <f>T119</f>
        <v>0</v>
      </c>
      <c r="AT118" s="15" t="s">
        <v>73</v>
      </c>
      <c r="AU118" s="15" t="s">
        <v>108</v>
      </c>
      <c r="BK118" s="118">
        <f>BK119</f>
        <v>0</v>
      </c>
    </row>
    <row r="119" spans="2:65" s="11" customFormat="1" ht="25.9" customHeight="1">
      <c r="B119" s="119"/>
      <c r="D119" s="120" t="s">
        <v>73</v>
      </c>
      <c r="E119" s="121" t="s">
        <v>371</v>
      </c>
      <c r="F119" s="121" t="s">
        <v>372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</v>
      </c>
      <c r="T119" s="126">
        <f>T120</f>
        <v>0</v>
      </c>
      <c r="AR119" s="120" t="s">
        <v>83</v>
      </c>
      <c r="AT119" s="127" t="s">
        <v>73</v>
      </c>
      <c r="AU119" s="127" t="s">
        <v>74</v>
      </c>
      <c r="AY119" s="120" t="s">
        <v>145</v>
      </c>
      <c r="BK119" s="128">
        <f>BK120</f>
        <v>0</v>
      </c>
    </row>
    <row r="120" spans="2:65" s="11" customFormat="1" ht="22.9" customHeight="1">
      <c r="B120" s="119"/>
      <c r="D120" s="120" t="s">
        <v>73</v>
      </c>
      <c r="E120" s="129" t="s">
        <v>1264</v>
      </c>
      <c r="F120" s="129" t="s">
        <v>96</v>
      </c>
      <c r="I120" s="122"/>
      <c r="J120" s="130">
        <f>BK120</f>
        <v>0</v>
      </c>
      <c r="L120" s="119"/>
      <c r="M120" s="124"/>
      <c r="P120" s="125">
        <f>P121</f>
        <v>0</v>
      </c>
      <c r="R120" s="125">
        <f>R121</f>
        <v>0</v>
      </c>
      <c r="T120" s="126">
        <f>T121</f>
        <v>0</v>
      </c>
      <c r="AR120" s="120" t="s">
        <v>83</v>
      </c>
      <c r="AT120" s="127" t="s">
        <v>73</v>
      </c>
      <c r="AU120" s="127" t="s">
        <v>79</v>
      </c>
      <c r="AY120" s="120" t="s">
        <v>145</v>
      </c>
      <c r="BK120" s="128">
        <f>BK121</f>
        <v>0</v>
      </c>
    </row>
    <row r="121" spans="2:65" s="1" customFormat="1" ht="16.5" customHeight="1">
      <c r="B121" s="131"/>
      <c r="C121" s="132" t="s">
        <v>79</v>
      </c>
      <c r="D121" s="132" t="s">
        <v>147</v>
      </c>
      <c r="E121" s="133" t="s">
        <v>1265</v>
      </c>
      <c r="F121" s="134" t="s">
        <v>1266</v>
      </c>
      <c r="G121" s="135" t="s">
        <v>1238</v>
      </c>
      <c r="H121" s="136">
        <v>1</v>
      </c>
      <c r="I121" s="137"/>
      <c r="J121" s="138">
        <f>ROUND(I121*H121,2)</f>
        <v>0</v>
      </c>
      <c r="K121" s="139"/>
      <c r="L121" s="30"/>
      <c r="M121" s="174" t="s">
        <v>1</v>
      </c>
      <c r="N121" s="175" t="s">
        <v>39</v>
      </c>
      <c r="O121" s="176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AR121" s="144" t="s">
        <v>231</v>
      </c>
      <c r="AT121" s="144" t="s">
        <v>147</v>
      </c>
      <c r="AU121" s="144" t="s">
        <v>83</v>
      </c>
      <c r="AY121" s="15" t="s">
        <v>145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79</v>
      </c>
      <c r="BK121" s="145">
        <f>ROUND(I121*H121,2)</f>
        <v>0</v>
      </c>
      <c r="BL121" s="15" t="s">
        <v>231</v>
      </c>
      <c r="BM121" s="144" t="s">
        <v>1267</v>
      </c>
    </row>
    <row r="122" spans="2:65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30"/>
    </row>
  </sheetData>
  <autoFilter ref="C117:K121" xr:uid="{00000000-0009-0000-0000-00000A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8"/>
  <sheetViews>
    <sheetView workbookViewId="0">
      <selection sqref="A1:H1"/>
    </sheetView>
  </sheetViews>
  <sheetFormatPr defaultRowHeight="15"/>
  <cols>
    <col min="1" max="1" width="10.83203125" style="391" customWidth="1"/>
    <col min="2" max="2" width="57" style="391" customWidth="1"/>
    <col min="3" max="3" width="9.1640625" style="391" customWidth="1"/>
    <col min="4" max="4" width="9.33203125" style="391"/>
    <col min="5" max="5" width="11" style="391" customWidth="1"/>
    <col min="6" max="6" width="10.83203125" style="391" customWidth="1"/>
    <col min="7" max="7" width="10.33203125" style="391" customWidth="1"/>
    <col min="8" max="8" width="11" style="391" customWidth="1"/>
    <col min="9" max="16384" width="9.33203125" style="391"/>
  </cols>
  <sheetData>
    <row r="1" spans="1:9" ht="33.75" customHeight="1" thickBot="1">
      <c r="A1" s="565" t="s">
        <v>2427</v>
      </c>
      <c r="B1" s="565"/>
      <c r="C1" s="565"/>
      <c r="D1" s="565"/>
      <c r="E1" s="565"/>
      <c r="F1" s="565"/>
      <c r="G1" s="565"/>
      <c r="H1" s="565"/>
    </row>
    <row r="2" spans="1:9" ht="15.75" customHeight="1" thickBot="1">
      <c r="A2" s="470" t="s">
        <v>2426</v>
      </c>
      <c r="B2" s="566" t="s">
        <v>2425</v>
      </c>
      <c r="C2" s="566"/>
      <c r="D2" s="566"/>
      <c r="E2" s="566"/>
      <c r="F2" s="566"/>
      <c r="G2" s="566"/>
      <c r="H2" s="566"/>
      <c r="I2" s="417"/>
    </row>
    <row r="3" spans="1:9" ht="23.25">
      <c r="A3" s="469" t="s">
        <v>2424</v>
      </c>
      <c r="B3" s="468"/>
      <c r="C3" s="468"/>
      <c r="D3" s="468"/>
      <c r="E3" s="468"/>
      <c r="F3" s="468"/>
      <c r="G3" s="468"/>
      <c r="H3" s="467"/>
      <c r="I3" s="417"/>
    </row>
    <row r="4" spans="1:9" ht="18.75" thickBot="1">
      <c r="A4" s="466" t="s">
        <v>2423</v>
      </c>
      <c r="B4" s="465"/>
      <c r="C4" s="464"/>
      <c r="D4" s="464"/>
      <c r="E4" s="463"/>
      <c r="F4" s="463"/>
      <c r="G4" s="463"/>
      <c r="H4" s="462"/>
      <c r="I4" s="417"/>
    </row>
    <row r="5" spans="1:9" ht="14.1" customHeight="1">
      <c r="A5" s="567" t="s">
        <v>2422</v>
      </c>
      <c r="B5" s="568" t="s">
        <v>56</v>
      </c>
      <c r="C5" s="568" t="s">
        <v>2421</v>
      </c>
      <c r="D5" s="569" t="s">
        <v>133</v>
      </c>
      <c r="E5" s="570" t="s">
        <v>2420</v>
      </c>
      <c r="F5" s="570"/>
      <c r="G5" s="571" t="s">
        <v>2419</v>
      </c>
      <c r="H5" s="571"/>
      <c r="I5" s="417"/>
    </row>
    <row r="6" spans="1:9">
      <c r="A6" s="567"/>
      <c r="B6" s="568"/>
      <c r="C6" s="568"/>
      <c r="D6" s="569"/>
      <c r="E6" s="461" t="s">
        <v>2418</v>
      </c>
      <c r="F6" s="459" t="s">
        <v>2289</v>
      </c>
      <c r="G6" s="460" t="s">
        <v>2418</v>
      </c>
      <c r="H6" s="459" t="s">
        <v>2289</v>
      </c>
      <c r="I6" s="417"/>
    </row>
    <row r="7" spans="1:9" ht="15.75" thickBot="1">
      <c r="A7" s="456" t="s">
        <v>2417</v>
      </c>
      <c r="B7" s="458" t="s">
        <v>2416</v>
      </c>
      <c r="C7" s="458" t="s">
        <v>2415</v>
      </c>
      <c r="D7" s="457" t="s">
        <v>2414</v>
      </c>
      <c r="E7" s="456" t="s">
        <v>2413</v>
      </c>
      <c r="F7" s="454" t="s">
        <v>2412</v>
      </c>
      <c r="G7" s="455" t="s">
        <v>2411</v>
      </c>
      <c r="H7" s="454" t="s">
        <v>2410</v>
      </c>
      <c r="I7" s="417"/>
    </row>
    <row r="8" spans="1:9">
      <c r="A8" s="453">
        <v>1</v>
      </c>
      <c r="B8" s="452" t="s">
        <v>2409</v>
      </c>
      <c r="C8" s="451" t="s">
        <v>2133</v>
      </c>
      <c r="D8" s="398">
        <v>1</v>
      </c>
      <c r="E8" s="450"/>
      <c r="F8" s="400">
        <f>D8*E8</f>
        <v>0</v>
      </c>
      <c r="G8" s="432"/>
      <c r="H8" s="398">
        <f>D8*G8</f>
        <v>0</v>
      </c>
      <c r="I8" s="417"/>
    </row>
    <row r="9" spans="1:9">
      <c r="A9" s="405">
        <v>2</v>
      </c>
      <c r="B9" s="449" t="s">
        <v>2408</v>
      </c>
      <c r="C9" s="446" t="s">
        <v>2133</v>
      </c>
      <c r="D9" s="402">
        <v>1</v>
      </c>
      <c r="E9" s="445"/>
      <c r="F9" s="400">
        <f>D9*E9</f>
        <v>0</v>
      </c>
      <c r="G9" s="411"/>
      <c r="H9" s="398">
        <f>D9*G9</f>
        <v>0</v>
      </c>
      <c r="I9" s="417"/>
    </row>
    <row r="10" spans="1:9">
      <c r="A10" s="405">
        <v>3</v>
      </c>
      <c r="B10" s="444" t="s">
        <v>2407</v>
      </c>
      <c r="C10" s="446" t="s">
        <v>2133</v>
      </c>
      <c r="D10" s="402">
        <v>2</v>
      </c>
      <c r="E10" s="445"/>
      <c r="F10" s="400">
        <f>D10*E10</f>
        <v>0</v>
      </c>
      <c r="G10" s="411"/>
      <c r="H10" s="398">
        <f>D10*G10</f>
        <v>0</v>
      </c>
      <c r="I10" s="417"/>
    </row>
    <row r="11" spans="1:9">
      <c r="A11" s="405">
        <v>4</v>
      </c>
      <c r="B11" s="429" t="s">
        <v>2406</v>
      </c>
      <c r="C11" s="448" t="s">
        <v>2133</v>
      </c>
      <c r="D11" s="419">
        <v>1</v>
      </c>
      <c r="E11" s="447">
        <v>0</v>
      </c>
      <c r="F11" s="421">
        <v>0</v>
      </c>
      <c r="G11" s="420">
        <v>0</v>
      </c>
      <c r="H11" s="419">
        <v>0</v>
      </c>
      <c r="I11" s="417"/>
    </row>
    <row r="12" spans="1:9">
      <c r="A12" s="405">
        <v>6</v>
      </c>
      <c r="B12" s="444" t="s">
        <v>2405</v>
      </c>
      <c r="C12" s="446" t="s">
        <v>2133</v>
      </c>
      <c r="D12" s="402">
        <v>1</v>
      </c>
      <c r="E12" s="445"/>
      <c r="F12" s="400">
        <f t="shared" ref="F12:F25" si="0">D12*E12</f>
        <v>0</v>
      </c>
      <c r="G12" s="411"/>
      <c r="H12" s="398">
        <f t="shared" ref="H12:H25" si="1">D12*G12</f>
        <v>0</v>
      </c>
      <c r="I12" s="417"/>
    </row>
    <row r="13" spans="1:9">
      <c r="A13" s="405">
        <v>7</v>
      </c>
      <c r="B13" s="444" t="s">
        <v>2404</v>
      </c>
      <c r="C13" s="446" t="s">
        <v>2133</v>
      </c>
      <c r="D13" s="402">
        <v>1</v>
      </c>
      <c r="E13" s="445"/>
      <c r="F13" s="400">
        <f t="shared" si="0"/>
        <v>0</v>
      </c>
      <c r="G13" s="411"/>
      <c r="H13" s="398">
        <f t="shared" si="1"/>
        <v>0</v>
      </c>
      <c r="I13" s="417"/>
    </row>
    <row r="14" spans="1:9">
      <c r="A14" s="405">
        <v>8</v>
      </c>
      <c r="B14" s="444" t="s">
        <v>2403</v>
      </c>
      <c r="C14" s="446" t="s">
        <v>2133</v>
      </c>
      <c r="D14" s="402">
        <v>3</v>
      </c>
      <c r="E14" s="445"/>
      <c r="F14" s="400">
        <f t="shared" si="0"/>
        <v>0</v>
      </c>
      <c r="G14" s="411"/>
      <c r="H14" s="398">
        <f t="shared" si="1"/>
        <v>0</v>
      </c>
      <c r="I14" s="417"/>
    </row>
    <row r="15" spans="1:9">
      <c r="A15" s="405">
        <v>12</v>
      </c>
      <c r="B15" s="444" t="s">
        <v>2402</v>
      </c>
      <c r="C15" s="412" t="s">
        <v>2133</v>
      </c>
      <c r="D15" s="398">
        <v>1</v>
      </c>
      <c r="E15" s="445"/>
      <c r="F15" s="400">
        <f t="shared" si="0"/>
        <v>0</v>
      </c>
      <c r="G15" s="411"/>
      <c r="H15" s="398">
        <f t="shared" si="1"/>
        <v>0</v>
      </c>
      <c r="I15" s="417"/>
    </row>
    <row r="16" spans="1:9">
      <c r="A16" s="405">
        <v>13</v>
      </c>
      <c r="B16" s="444" t="s">
        <v>2401</v>
      </c>
      <c r="C16" s="443" t="s">
        <v>434</v>
      </c>
      <c r="D16" s="402">
        <f>((1+3.2+1+2.3+1.4)*2+(0.5)*16+(3.7)*14+(0.5+3.5)*13+(0.3+4.3)*2+(4.8)*9+(0.6+2.3)*2+(1+2.4+1+2.3)*2+(2.6+1.3)*4+(0.5)*1+(3.3)*4+(1.3)*1+(0.3+3.3)*3+(2.6+1+3.7+1)*2+(1.8+2.2+1.9+0.3)*1)*1.2</f>
        <v>318.48</v>
      </c>
      <c r="E16" s="401"/>
      <c r="F16" s="400">
        <f t="shared" si="0"/>
        <v>0</v>
      </c>
      <c r="G16" s="442"/>
      <c r="H16" s="398">
        <f t="shared" si="1"/>
        <v>0</v>
      </c>
      <c r="I16" s="417"/>
    </row>
    <row r="17" spans="1:9">
      <c r="A17" s="405">
        <v>14</v>
      </c>
      <c r="B17" s="441" t="s">
        <v>2400</v>
      </c>
      <c r="C17" s="440" t="s">
        <v>434</v>
      </c>
      <c r="D17" s="398">
        <f>((1+3.2+1+2.3+1.4)*1+(0.5)*10+(3.7)*9+(0.5+3.5)*7+(0.3)*1+(4.8)*6+(0.6+2.3)*1+(1+2.4+1+2.3)*1+(2.6+1.3)*2+(0.5)*1+(3.3)*3+(1.3)*1+(0.3+3.3)*2+(2.6+1+3.7+1)*1+(1.8+2.2+1.9+0.3)*1)*1.2</f>
        <v>186.11999999999998</v>
      </c>
      <c r="E17" s="401"/>
      <c r="F17" s="400">
        <f t="shared" si="0"/>
        <v>0</v>
      </c>
      <c r="G17" s="411"/>
      <c r="H17" s="398">
        <f t="shared" si="1"/>
        <v>0</v>
      </c>
      <c r="I17" s="417"/>
    </row>
    <row r="18" spans="1:9">
      <c r="A18" s="405">
        <v>15</v>
      </c>
      <c r="B18" s="439" t="s">
        <v>2399</v>
      </c>
      <c r="C18" s="438" t="s">
        <v>434</v>
      </c>
      <c r="D18" s="437">
        <f>4.3*1.2</f>
        <v>5.1599999999999993</v>
      </c>
      <c r="E18" s="401"/>
      <c r="F18" s="400">
        <f t="shared" si="0"/>
        <v>0</v>
      </c>
      <c r="G18" s="411"/>
      <c r="H18" s="398">
        <f t="shared" si="1"/>
        <v>0</v>
      </c>
      <c r="I18" s="417"/>
    </row>
    <row r="19" spans="1:9">
      <c r="A19" s="405">
        <v>16</v>
      </c>
      <c r="B19" s="416" t="s">
        <v>2398</v>
      </c>
      <c r="C19" s="415" t="s">
        <v>2133</v>
      </c>
      <c r="D19" s="436">
        <f>D20+D21</f>
        <v>7</v>
      </c>
      <c r="E19" s="401"/>
      <c r="F19" s="400">
        <f t="shared" si="0"/>
        <v>0</v>
      </c>
      <c r="G19" s="411"/>
      <c r="H19" s="398">
        <f t="shared" si="1"/>
        <v>0</v>
      </c>
      <c r="I19" s="417"/>
    </row>
    <row r="20" spans="1:9">
      <c r="A20" s="405">
        <v>17</v>
      </c>
      <c r="B20" s="413" t="s">
        <v>2397</v>
      </c>
      <c r="C20" s="431" t="s">
        <v>2133</v>
      </c>
      <c r="D20" s="398">
        <v>1</v>
      </c>
      <c r="E20" s="401"/>
      <c r="F20" s="400">
        <f t="shared" si="0"/>
        <v>0</v>
      </c>
      <c r="G20" s="411"/>
      <c r="H20" s="398">
        <f t="shared" si="1"/>
        <v>0</v>
      </c>
      <c r="I20" s="417"/>
    </row>
    <row r="21" spans="1:9">
      <c r="A21" s="405">
        <v>18</v>
      </c>
      <c r="B21" s="413" t="s">
        <v>2396</v>
      </c>
      <c r="C21" s="431" t="s">
        <v>2133</v>
      </c>
      <c r="D21" s="398">
        <v>6</v>
      </c>
      <c r="E21" s="401"/>
      <c r="F21" s="400">
        <f t="shared" si="0"/>
        <v>0</v>
      </c>
      <c r="G21" s="411"/>
      <c r="H21" s="398">
        <f t="shared" si="1"/>
        <v>0</v>
      </c>
      <c r="I21" s="417"/>
    </row>
    <row r="22" spans="1:9">
      <c r="A22" s="405">
        <v>19</v>
      </c>
      <c r="B22" s="435" t="s">
        <v>2395</v>
      </c>
      <c r="C22" s="434" t="s">
        <v>2133</v>
      </c>
      <c r="D22" s="398">
        <f>D25</f>
        <v>3</v>
      </c>
      <c r="E22" s="433"/>
      <c r="F22" s="400">
        <f t="shared" si="0"/>
        <v>0</v>
      </c>
      <c r="G22" s="432"/>
      <c r="H22" s="398">
        <f t="shared" si="1"/>
        <v>0</v>
      </c>
      <c r="I22" s="417"/>
    </row>
    <row r="23" spans="1:9">
      <c r="A23" s="405">
        <v>20</v>
      </c>
      <c r="B23" s="435" t="s">
        <v>2394</v>
      </c>
      <c r="C23" s="434" t="s">
        <v>2133</v>
      </c>
      <c r="D23" s="398">
        <v>2</v>
      </c>
      <c r="E23" s="433"/>
      <c r="F23" s="400">
        <f t="shared" si="0"/>
        <v>0</v>
      </c>
      <c r="G23" s="432"/>
      <c r="H23" s="398">
        <f t="shared" si="1"/>
        <v>0</v>
      </c>
      <c r="I23" s="417"/>
    </row>
    <row r="24" spans="1:9">
      <c r="A24" s="405">
        <v>21</v>
      </c>
      <c r="B24" s="413" t="s">
        <v>2393</v>
      </c>
      <c r="C24" s="431" t="s">
        <v>2133</v>
      </c>
      <c r="D24" s="398">
        <v>1</v>
      </c>
      <c r="E24" s="401"/>
      <c r="F24" s="400">
        <f t="shared" si="0"/>
        <v>0</v>
      </c>
      <c r="G24" s="411"/>
      <c r="H24" s="398">
        <f t="shared" si="1"/>
        <v>0</v>
      </c>
      <c r="I24" s="417"/>
    </row>
    <row r="25" spans="1:9">
      <c r="A25" s="405">
        <v>22</v>
      </c>
      <c r="B25" s="413" t="s">
        <v>2392</v>
      </c>
      <c r="C25" s="431" t="s">
        <v>2133</v>
      </c>
      <c r="D25" s="398">
        <v>3</v>
      </c>
      <c r="E25" s="401"/>
      <c r="F25" s="400">
        <f t="shared" si="0"/>
        <v>0</v>
      </c>
      <c r="G25" s="430"/>
      <c r="H25" s="398">
        <f t="shared" si="1"/>
        <v>0</v>
      </c>
      <c r="I25" s="417"/>
    </row>
    <row r="26" spans="1:9">
      <c r="A26" s="405">
        <v>23</v>
      </c>
      <c r="B26" s="429" t="s">
        <v>2391</v>
      </c>
      <c r="C26" s="428" t="s">
        <v>2133</v>
      </c>
      <c r="D26" s="419">
        <v>1</v>
      </c>
      <c r="E26" s="427">
        <v>0</v>
      </c>
      <c r="F26" s="421">
        <v>0</v>
      </c>
      <c r="G26" s="426">
        <v>0</v>
      </c>
      <c r="H26" s="419">
        <v>0</v>
      </c>
      <c r="I26" s="417"/>
    </row>
    <row r="27" spans="1:9">
      <c r="A27" s="405">
        <v>24</v>
      </c>
      <c r="B27" s="425" t="s">
        <v>2390</v>
      </c>
      <c r="C27" s="424" t="s">
        <v>2133</v>
      </c>
      <c r="D27" s="423">
        <v>3</v>
      </c>
      <c r="E27" s="422">
        <v>0</v>
      </c>
      <c r="F27" s="421">
        <f t="shared" ref="F27:F36" si="2">D27*E27</f>
        <v>0</v>
      </c>
      <c r="G27" s="420">
        <v>0</v>
      </c>
      <c r="H27" s="419">
        <v>0</v>
      </c>
      <c r="I27" s="417"/>
    </row>
    <row r="28" spans="1:9" ht="33" customHeight="1">
      <c r="A28" s="405">
        <v>25</v>
      </c>
      <c r="B28" s="410" t="s">
        <v>2389</v>
      </c>
      <c r="C28" s="412" t="s">
        <v>2133</v>
      </c>
      <c r="D28" s="418">
        <v>4</v>
      </c>
      <c r="E28" s="401"/>
      <c r="F28" s="400">
        <f t="shared" si="2"/>
        <v>0</v>
      </c>
      <c r="G28" s="411"/>
      <c r="H28" s="398">
        <f t="shared" ref="H28:H36" si="3">D28*G28</f>
        <v>0</v>
      </c>
      <c r="I28" s="417"/>
    </row>
    <row r="29" spans="1:9">
      <c r="A29" s="405">
        <v>26</v>
      </c>
      <c r="B29" s="416" t="s">
        <v>2388</v>
      </c>
      <c r="C29" s="415" t="s">
        <v>434</v>
      </c>
      <c r="D29" s="414">
        <f>D17</f>
        <v>186.11999999999998</v>
      </c>
      <c r="E29" s="401"/>
      <c r="F29" s="400">
        <f t="shared" si="2"/>
        <v>0</v>
      </c>
      <c r="G29" s="411"/>
      <c r="H29" s="398">
        <f t="shared" si="3"/>
        <v>0</v>
      </c>
    </row>
    <row r="30" spans="1:9" ht="15" customHeight="1">
      <c r="A30" s="405">
        <v>27</v>
      </c>
      <c r="B30" s="413" t="s">
        <v>2387</v>
      </c>
      <c r="C30" s="412" t="s">
        <v>2133</v>
      </c>
      <c r="D30" s="402">
        <v>1</v>
      </c>
      <c r="E30" s="401"/>
      <c r="F30" s="400">
        <f t="shared" si="2"/>
        <v>0</v>
      </c>
      <c r="G30" s="411"/>
      <c r="H30" s="398">
        <f t="shared" si="3"/>
        <v>0</v>
      </c>
    </row>
    <row r="31" spans="1:9" ht="29.25" customHeight="1">
      <c r="A31" s="405">
        <v>28</v>
      </c>
      <c r="B31" s="410" t="s">
        <v>2386</v>
      </c>
      <c r="C31" s="409" t="s">
        <v>2381</v>
      </c>
      <c r="D31" s="408">
        <v>1</v>
      </c>
      <c r="E31" s="407"/>
      <c r="F31" s="400">
        <f t="shared" si="2"/>
        <v>0</v>
      </c>
      <c r="G31" s="406"/>
      <c r="H31" s="398">
        <f t="shared" si="3"/>
        <v>0</v>
      </c>
    </row>
    <row r="32" spans="1:9" ht="15" customHeight="1">
      <c r="A32" s="405">
        <v>29</v>
      </c>
      <c r="B32" s="404" t="s">
        <v>2385</v>
      </c>
      <c r="C32" s="403" t="s">
        <v>2381</v>
      </c>
      <c r="D32" s="402">
        <v>1</v>
      </c>
      <c r="E32" s="401"/>
      <c r="F32" s="400">
        <f t="shared" si="2"/>
        <v>0</v>
      </c>
      <c r="G32" s="399"/>
      <c r="H32" s="398">
        <f t="shared" si="3"/>
        <v>0</v>
      </c>
    </row>
    <row r="33" spans="1:8" ht="15" customHeight="1">
      <c r="A33" s="405">
        <v>30</v>
      </c>
      <c r="B33" s="404" t="s">
        <v>2384</v>
      </c>
      <c r="C33" s="403" t="s">
        <v>2381</v>
      </c>
      <c r="D33" s="402">
        <v>1</v>
      </c>
      <c r="E33" s="401"/>
      <c r="F33" s="400">
        <f t="shared" si="2"/>
        <v>0</v>
      </c>
      <c r="G33" s="399"/>
      <c r="H33" s="398">
        <f t="shared" si="3"/>
        <v>0</v>
      </c>
    </row>
    <row r="34" spans="1:8" ht="13.5" customHeight="1">
      <c r="A34" s="405">
        <v>31</v>
      </c>
      <c r="B34" s="404" t="s">
        <v>2383</v>
      </c>
      <c r="C34" s="403" t="s">
        <v>2381</v>
      </c>
      <c r="D34" s="402">
        <v>1</v>
      </c>
      <c r="E34" s="401"/>
      <c r="F34" s="400">
        <f t="shared" si="2"/>
        <v>0</v>
      </c>
      <c r="G34" s="399"/>
      <c r="H34" s="398">
        <f t="shared" si="3"/>
        <v>0</v>
      </c>
    </row>
    <row r="35" spans="1:8" ht="15.75" customHeight="1">
      <c r="A35" s="405">
        <v>32</v>
      </c>
      <c r="B35" s="404" t="s">
        <v>2382</v>
      </c>
      <c r="C35" s="403" t="s">
        <v>2381</v>
      </c>
      <c r="D35" s="402">
        <v>1</v>
      </c>
      <c r="E35" s="401"/>
      <c r="F35" s="400">
        <f t="shared" si="2"/>
        <v>0</v>
      </c>
      <c r="G35" s="399"/>
      <c r="H35" s="398">
        <f t="shared" si="3"/>
        <v>0</v>
      </c>
    </row>
    <row r="36" spans="1:8" ht="15" customHeight="1">
      <c r="A36" s="405">
        <v>33</v>
      </c>
      <c r="B36" s="404" t="s">
        <v>1288</v>
      </c>
      <c r="C36" s="403" t="s">
        <v>2381</v>
      </c>
      <c r="D36" s="402">
        <v>1</v>
      </c>
      <c r="E36" s="401"/>
      <c r="F36" s="400">
        <f t="shared" si="2"/>
        <v>0</v>
      </c>
      <c r="G36" s="399"/>
      <c r="H36" s="398">
        <f t="shared" si="3"/>
        <v>0</v>
      </c>
    </row>
    <row r="37" spans="1:8" ht="18" customHeight="1">
      <c r="A37" s="558" t="s">
        <v>2380</v>
      </c>
      <c r="B37" s="558"/>
      <c r="C37" s="558"/>
      <c r="D37" s="558"/>
      <c r="E37" s="559">
        <f>SUM(F8:F36)</f>
        <v>0</v>
      </c>
      <c r="F37" s="559"/>
      <c r="G37" s="560">
        <f>SUM(H8:H36)</f>
        <v>0</v>
      </c>
      <c r="H37" s="560"/>
    </row>
    <row r="38" spans="1:8">
      <c r="A38" s="396"/>
      <c r="B38" s="397" t="s">
        <v>2379</v>
      </c>
      <c r="C38" s="396" t="s">
        <v>2377</v>
      </c>
      <c r="D38" s="395"/>
      <c r="E38" s="561">
        <f>E37*D38</f>
        <v>0</v>
      </c>
      <c r="F38" s="561"/>
      <c r="G38" s="562">
        <f>G37*D38</f>
        <v>0</v>
      </c>
      <c r="H38" s="562"/>
    </row>
    <row r="39" spans="1:8" ht="15.75" thickBot="1">
      <c r="A39" s="396"/>
      <c r="B39" s="397" t="s">
        <v>2378</v>
      </c>
      <c r="C39" s="396" t="s">
        <v>2377</v>
      </c>
      <c r="D39" s="395"/>
      <c r="E39" s="563">
        <f>E37*D39</f>
        <v>0</v>
      </c>
      <c r="F39" s="563"/>
      <c r="G39" s="564">
        <f>G37*D39</f>
        <v>0</v>
      </c>
      <c r="H39" s="564"/>
    </row>
    <row r="40" spans="1:8" ht="23.1" customHeight="1" thickBot="1">
      <c r="A40" s="554" t="s">
        <v>2376</v>
      </c>
      <c r="B40" s="554"/>
      <c r="C40" s="554"/>
      <c r="D40" s="554"/>
      <c r="E40" s="555">
        <f>SUM(E37:H39)</f>
        <v>0</v>
      </c>
      <c r="F40" s="556"/>
      <c r="G40" s="556"/>
      <c r="H40" s="557"/>
    </row>
    <row r="41" spans="1:8">
      <c r="A41" s="393"/>
      <c r="B41" s="394"/>
      <c r="C41" s="393"/>
      <c r="D41" s="392"/>
      <c r="E41" s="392"/>
      <c r="F41" s="392"/>
      <c r="G41" s="392"/>
      <c r="H41" s="392"/>
    </row>
    <row r="42" spans="1:8">
      <c r="A42" s="393"/>
      <c r="B42" s="394"/>
      <c r="C42" s="393"/>
      <c r="D42" s="392"/>
      <c r="E42" s="392"/>
      <c r="F42" s="392"/>
      <c r="G42" s="392"/>
      <c r="H42" s="392"/>
    </row>
    <row r="43" spans="1:8">
      <c r="A43" s="393"/>
      <c r="B43" s="394"/>
      <c r="C43" s="393"/>
      <c r="D43" s="392"/>
      <c r="E43" s="392"/>
      <c r="F43" s="392"/>
      <c r="G43" s="392"/>
      <c r="H43" s="392"/>
    </row>
    <row r="44" spans="1:8">
      <c r="A44" s="393"/>
      <c r="B44" s="394"/>
      <c r="C44" s="393"/>
      <c r="D44" s="392"/>
      <c r="E44" s="392"/>
      <c r="F44" s="392"/>
      <c r="G44" s="392"/>
      <c r="H44" s="392"/>
    </row>
    <row r="45" spans="1:8">
      <c r="A45" s="393"/>
      <c r="B45" s="394"/>
      <c r="C45" s="393"/>
      <c r="D45" s="392"/>
      <c r="E45" s="392"/>
      <c r="F45" s="392"/>
      <c r="G45" s="392"/>
      <c r="H45" s="392"/>
    </row>
    <row r="46" spans="1:8">
      <c r="A46" s="393"/>
      <c r="B46" s="394"/>
      <c r="C46" s="393"/>
      <c r="D46" s="392"/>
      <c r="E46" s="392"/>
      <c r="F46" s="392"/>
      <c r="G46" s="392"/>
      <c r="H46" s="392"/>
    </row>
    <row r="47" spans="1:8">
      <c r="A47" s="393"/>
      <c r="B47" s="394"/>
      <c r="C47" s="393"/>
      <c r="D47" s="392"/>
      <c r="E47" s="392"/>
      <c r="F47" s="392"/>
      <c r="G47" s="392"/>
      <c r="H47" s="392"/>
    </row>
    <row r="48" spans="1:8">
      <c r="A48" s="393"/>
      <c r="B48" s="394"/>
      <c r="C48" s="393"/>
      <c r="D48" s="392"/>
      <c r="E48" s="392"/>
      <c r="F48" s="392"/>
      <c r="G48" s="392"/>
      <c r="H48" s="392"/>
    </row>
    <row r="49" spans="1:8">
      <c r="A49" s="393"/>
      <c r="B49" s="394"/>
      <c r="C49" s="393"/>
      <c r="D49" s="392"/>
      <c r="E49" s="392"/>
      <c r="F49" s="392"/>
      <c r="G49" s="392"/>
      <c r="H49" s="392"/>
    </row>
    <row r="50" spans="1:8">
      <c r="A50" s="393"/>
      <c r="B50" s="394"/>
      <c r="C50" s="393"/>
      <c r="D50" s="392"/>
      <c r="E50" s="392"/>
      <c r="F50" s="392"/>
      <c r="G50" s="392"/>
      <c r="H50" s="392"/>
    </row>
    <row r="51" spans="1:8">
      <c r="A51" s="393"/>
      <c r="B51" s="394"/>
      <c r="C51" s="393"/>
      <c r="D51" s="392"/>
      <c r="E51" s="392"/>
      <c r="F51" s="392"/>
      <c r="G51" s="392"/>
      <c r="H51" s="392"/>
    </row>
    <row r="52" spans="1:8">
      <c r="A52" s="393"/>
      <c r="B52" s="394"/>
      <c r="C52" s="393"/>
      <c r="D52" s="392"/>
      <c r="E52" s="392"/>
      <c r="F52" s="392"/>
      <c r="G52" s="392"/>
      <c r="H52" s="392"/>
    </row>
    <row r="53" spans="1:8">
      <c r="A53" s="393"/>
      <c r="B53" s="394"/>
      <c r="C53" s="393"/>
      <c r="D53" s="392"/>
      <c r="E53" s="392"/>
      <c r="F53" s="392"/>
      <c r="G53" s="392"/>
      <c r="H53" s="392"/>
    </row>
    <row r="54" spans="1:8">
      <c r="A54" s="393"/>
      <c r="B54" s="394"/>
      <c r="C54" s="393"/>
      <c r="D54" s="392"/>
      <c r="E54" s="392"/>
      <c r="F54" s="392"/>
      <c r="G54" s="392"/>
      <c r="H54" s="392"/>
    </row>
    <row r="55" spans="1:8">
      <c r="A55" s="393"/>
      <c r="B55" s="394"/>
      <c r="C55" s="393"/>
      <c r="D55" s="392"/>
      <c r="E55" s="392"/>
      <c r="F55" s="392"/>
      <c r="G55" s="392"/>
      <c r="H55" s="392"/>
    </row>
    <row r="56" spans="1:8">
      <c r="A56" s="393"/>
      <c r="B56" s="394"/>
      <c r="C56" s="393"/>
      <c r="D56" s="392"/>
      <c r="E56" s="392"/>
      <c r="F56" s="392"/>
      <c r="G56" s="392"/>
      <c r="H56" s="392"/>
    </row>
    <row r="57" spans="1:8">
      <c r="A57" s="393"/>
      <c r="B57" s="394"/>
      <c r="C57" s="393"/>
      <c r="D57" s="392"/>
      <c r="E57" s="392"/>
      <c r="F57" s="392"/>
      <c r="G57" s="392"/>
      <c r="H57" s="392"/>
    </row>
    <row r="58" spans="1:8">
      <c r="A58" s="393"/>
      <c r="B58" s="394"/>
      <c r="C58" s="393"/>
      <c r="D58" s="392"/>
      <c r="E58" s="392"/>
      <c r="F58" s="392"/>
      <c r="G58" s="392"/>
      <c r="H58" s="392"/>
    </row>
    <row r="59" spans="1:8">
      <c r="A59" s="393"/>
      <c r="B59" s="394"/>
      <c r="C59" s="393"/>
      <c r="D59" s="392"/>
      <c r="E59" s="392"/>
      <c r="F59" s="392"/>
      <c r="G59" s="392"/>
      <c r="H59" s="392"/>
    </row>
    <row r="60" spans="1:8">
      <c r="A60" s="393"/>
      <c r="B60" s="394"/>
      <c r="C60" s="393"/>
      <c r="D60" s="392"/>
      <c r="E60" s="392"/>
      <c r="F60" s="392"/>
      <c r="G60" s="392"/>
      <c r="H60" s="392"/>
    </row>
    <row r="61" spans="1:8">
      <c r="A61" s="393"/>
      <c r="B61" s="394"/>
      <c r="C61" s="393"/>
      <c r="D61" s="392"/>
      <c r="E61" s="392"/>
      <c r="F61" s="392"/>
      <c r="G61" s="392"/>
      <c r="H61" s="392"/>
    </row>
    <row r="62" spans="1:8">
      <c r="A62" s="393"/>
      <c r="B62" s="394"/>
      <c r="C62" s="393"/>
      <c r="D62" s="392"/>
      <c r="E62" s="392"/>
      <c r="F62" s="392"/>
      <c r="G62" s="392"/>
      <c r="H62" s="392"/>
    </row>
    <row r="63" spans="1:8">
      <c r="A63" s="393"/>
      <c r="B63" s="394"/>
      <c r="C63" s="393"/>
      <c r="D63" s="392"/>
      <c r="E63" s="392"/>
      <c r="F63" s="392"/>
      <c r="G63" s="392"/>
      <c r="H63" s="392"/>
    </row>
    <row r="64" spans="1:8">
      <c r="A64" s="393"/>
      <c r="B64" s="394"/>
      <c r="C64" s="393"/>
      <c r="D64" s="392"/>
      <c r="E64" s="392"/>
      <c r="F64" s="392"/>
      <c r="G64" s="392"/>
      <c r="H64" s="392"/>
    </row>
    <row r="65" spans="1:8">
      <c r="A65" s="393"/>
      <c r="B65" s="394"/>
      <c r="C65" s="393"/>
      <c r="D65" s="392"/>
      <c r="E65" s="392"/>
      <c r="F65" s="392"/>
      <c r="G65" s="392"/>
      <c r="H65" s="392"/>
    </row>
    <row r="66" spans="1:8">
      <c r="A66" s="393"/>
      <c r="B66" s="394"/>
      <c r="C66" s="393"/>
      <c r="D66" s="392"/>
      <c r="E66" s="392"/>
      <c r="F66" s="392"/>
      <c r="G66" s="392"/>
      <c r="H66" s="392"/>
    </row>
    <row r="67" spans="1:8">
      <c r="A67" s="393"/>
      <c r="B67" s="394"/>
      <c r="C67" s="393"/>
      <c r="D67" s="392"/>
      <c r="E67" s="392"/>
      <c r="F67" s="392"/>
      <c r="G67" s="392"/>
      <c r="H67" s="392"/>
    </row>
    <row r="68" spans="1:8">
      <c r="A68" s="393"/>
      <c r="B68" s="394"/>
      <c r="C68" s="393"/>
      <c r="D68" s="392"/>
      <c r="E68" s="392"/>
      <c r="F68" s="392"/>
      <c r="G68" s="392"/>
      <c r="H68" s="392"/>
    </row>
    <row r="69" spans="1:8">
      <c r="A69" s="393"/>
      <c r="B69" s="394"/>
      <c r="C69" s="393"/>
      <c r="D69" s="392"/>
      <c r="E69" s="392"/>
      <c r="F69" s="392"/>
      <c r="G69" s="392"/>
      <c r="H69" s="392"/>
    </row>
    <row r="70" spans="1:8">
      <c r="A70" s="393"/>
      <c r="B70" s="394"/>
      <c r="C70" s="393"/>
      <c r="D70" s="392"/>
      <c r="E70" s="392"/>
      <c r="F70" s="392"/>
      <c r="G70" s="392"/>
      <c r="H70" s="392"/>
    </row>
    <row r="71" spans="1:8">
      <c r="A71" s="393"/>
      <c r="B71" s="394"/>
      <c r="C71" s="393"/>
      <c r="D71" s="392"/>
      <c r="E71" s="392"/>
      <c r="F71" s="392"/>
      <c r="G71" s="392"/>
      <c r="H71" s="392"/>
    </row>
    <row r="72" spans="1:8">
      <c r="A72" s="393"/>
      <c r="B72" s="394"/>
      <c r="C72" s="393"/>
      <c r="D72" s="392"/>
      <c r="E72" s="392"/>
      <c r="F72" s="392"/>
      <c r="G72" s="392"/>
      <c r="H72" s="392"/>
    </row>
    <row r="73" spans="1:8">
      <c r="A73" s="393"/>
      <c r="B73" s="394"/>
      <c r="C73" s="393"/>
      <c r="D73" s="392"/>
      <c r="E73" s="392"/>
      <c r="F73" s="392"/>
      <c r="G73" s="392"/>
      <c r="H73" s="392"/>
    </row>
    <row r="74" spans="1:8">
      <c r="A74" s="393"/>
      <c r="B74" s="394"/>
      <c r="C74" s="393"/>
      <c r="D74" s="392"/>
      <c r="E74" s="392"/>
      <c r="F74" s="392"/>
      <c r="G74" s="392"/>
      <c r="H74" s="392"/>
    </row>
    <row r="75" spans="1:8">
      <c r="A75" s="393"/>
      <c r="B75" s="394"/>
      <c r="C75" s="393"/>
      <c r="D75" s="392"/>
      <c r="E75" s="392"/>
      <c r="F75" s="392"/>
      <c r="G75" s="392"/>
      <c r="H75" s="392"/>
    </row>
    <row r="76" spans="1:8">
      <c r="A76" s="393"/>
      <c r="B76" s="394"/>
      <c r="C76" s="393"/>
      <c r="D76" s="392"/>
      <c r="E76" s="392"/>
      <c r="F76" s="392"/>
      <c r="G76" s="392"/>
      <c r="H76" s="392"/>
    </row>
    <row r="77" spans="1:8">
      <c r="A77" s="393"/>
      <c r="B77" s="394"/>
      <c r="C77" s="393"/>
      <c r="D77" s="392"/>
      <c r="E77" s="392"/>
      <c r="F77" s="392"/>
      <c r="G77" s="392"/>
      <c r="H77" s="392"/>
    </row>
    <row r="78" spans="1:8">
      <c r="A78" s="393"/>
      <c r="B78" s="394"/>
      <c r="C78" s="393"/>
      <c r="D78" s="392"/>
      <c r="E78" s="392"/>
      <c r="F78" s="392"/>
      <c r="G78" s="392"/>
      <c r="H78" s="392"/>
    </row>
    <row r="79" spans="1:8">
      <c r="A79" s="393"/>
      <c r="B79" s="394"/>
      <c r="C79" s="393"/>
      <c r="D79" s="392"/>
      <c r="E79" s="392"/>
      <c r="F79" s="392"/>
      <c r="G79" s="392"/>
      <c r="H79" s="392"/>
    </row>
    <row r="80" spans="1:8">
      <c r="A80" s="393"/>
      <c r="B80" s="394"/>
      <c r="C80" s="393"/>
      <c r="D80" s="392"/>
      <c r="E80" s="392"/>
      <c r="F80" s="392"/>
      <c r="G80" s="392"/>
      <c r="H80" s="392"/>
    </row>
    <row r="81" spans="1:8">
      <c r="A81" s="393"/>
      <c r="B81" s="394"/>
      <c r="C81" s="393"/>
      <c r="D81" s="392"/>
      <c r="E81" s="392"/>
      <c r="F81" s="392"/>
      <c r="G81" s="392"/>
      <c r="H81" s="392"/>
    </row>
    <row r="82" spans="1:8">
      <c r="A82" s="393"/>
      <c r="B82" s="394"/>
      <c r="C82" s="393"/>
      <c r="D82" s="392"/>
      <c r="E82" s="392"/>
      <c r="F82" s="392"/>
      <c r="G82" s="392"/>
      <c r="H82" s="392"/>
    </row>
    <row r="83" spans="1:8">
      <c r="A83" s="393"/>
      <c r="B83" s="394"/>
      <c r="C83" s="393"/>
      <c r="D83" s="392"/>
      <c r="E83" s="392"/>
      <c r="F83" s="392"/>
      <c r="G83" s="392"/>
      <c r="H83" s="392"/>
    </row>
    <row r="84" spans="1:8">
      <c r="A84" s="393"/>
      <c r="B84" s="394"/>
      <c r="C84" s="393"/>
      <c r="D84" s="392"/>
      <c r="E84" s="392"/>
      <c r="F84" s="392"/>
      <c r="G84" s="392"/>
      <c r="H84" s="392"/>
    </row>
    <row r="85" spans="1:8">
      <c r="A85" s="393"/>
      <c r="B85" s="394"/>
      <c r="C85" s="393"/>
      <c r="D85" s="392"/>
      <c r="E85" s="392"/>
      <c r="F85" s="392"/>
      <c r="G85" s="392"/>
      <c r="H85" s="392"/>
    </row>
    <row r="86" spans="1:8">
      <c r="A86" s="393"/>
      <c r="B86" s="394"/>
      <c r="C86" s="393"/>
      <c r="D86" s="392"/>
      <c r="E86" s="392"/>
      <c r="F86" s="392"/>
      <c r="G86" s="392"/>
      <c r="H86" s="392"/>
    </row>
    <row r="87" spans="1:8">
      <c r="A87" s="393"/>
      <c r="B87" s="394"/>
      <c r="C87" s="393"/>
      <c r="D87" s="392"/>
      <c r="E87" s="392"/>
      <c r="F87" s="392"/>
      <c r="G87" s="392"/>
      <c r="H87" s="392"/>
    </row>
    <row r="88" spans="1:8">
      <c r="A88" s="393"/>
      <c r="B88" s="394"/>
      <c r="C88" s="393"/>
      <c r="D88" s="392"/>
      <c r="E88" s="392"/>
      <c r="F88" s="392"/>
      <c r="G88" s="392"/>
      <c r="H88" s="392"/>
    </row>
    <row r="89" spans="1:8">
      <c r="A89" s="393"/>
      <c r="B89" s="394"/>
      <c r="C89" s="393"/>
      <c r="D89" s="392"/>
      <c r="E89" s="392"/>
      <c r="F89" s="392"/>
      <c r="G89" s="392"/>
      <c r="H89" s="392"/>
    </row>
    <row r="90" spans="1:8">
      <c r="A90" s="393"/>
      <c r="B90" s="394"/>
      <c r="C90" s="393"/>
      <c r="D90" s="392"/>
      <c r="E90" s="392"/>
      <c r="F90" s="392"/>
      <c r="G90" s="392"/>
      <c r="H90" s="392"/>
    </row>
    <row r="91" spans="1:8">
      <c r="A91" s="393"/>
      <c r="B91" s="394"/>
      <c r="C91" s="393"/>
      <c r="D91" s="392"/>
      <c r="E91" s="392"/>
      <c r="F91" s="392"/>
      <c r="G91" s="392"/>
      <c r="H91" s="392"/>
    </row>
    <row r="92" spans="1:8">
      <c r="A92" s="393"/>
      <c r="B92" s="394"/>
      <c r="C92" s="393"/>
      <c r="D92" s="392"/>
      <c r="E92" s="392"/>
      <c r="F92" s="392"/>
      <c r="G92" s="392"/>
      <c r="H92" s="392"/>
    </row>
    <row r="93" spans="1:8">
      <c r="A93" s="393"/>
      <c r="B93" s="394"/>
      <c r="C93" s="393"/>
      <c r="D93" s="392"/>
      <c r="E93" s="392"/>
      <c r="F93" s="392"/>
      <c r="G93" s="392"/>
      <c r="H93" s="392"/>
    </row>
    <row r="94" spans="1:8">
      <c r="A94" s="393"/>
      <c r="B94" s="394"/>
      <c r="C94" s="393"/>
      <c r="D94" s="392"/>
      <c r="E94" s="392"/>
      <c r="F94" s="392"/>
      <c r="G94" s="392"/>
      <c r="H94" s="392"/>
    </row>
    <row r="95" spans="1:8">
      <c r="A95" s="393"/>
      <c r="B95" s="394"/>
      <c r="C95" s="393"/>
      <c r="D95" s="392"/>
      <c r="E95" s="392"/>
      <c r="F95" s="392"/>
      <c r="G95" s="392"/>
      <c r="H95" s="392"/>
    </row>
    <row r="96" spans="1:8">
      <c r="A96" s="393"/>
      <c r="B96" s="394"/>
      <c r="C96" s="393"/>
      <c r="D96" s="392"/>
      <c r="E96" s="392"/>
      <c r="F96" s="392"/>
      <c r="G96" s="392"/>
      <c r="H96" s="392"/>
    </row>
    <row r="97" spans="1:8">
      <c r="A97" s="393"/>
      <c r="B97" s="394"/>
      <c r="C97" s="393"/>
      <c r="D97" s="392"/>
      <c r="E97" s="392"/>
      <c r="F97" s="392"/>
      <c r="G97" s="392"/>
      <c r="H97" s="392"/>
    </row>
    <row r="98" spans="1:8">
      <c r="A98" s="393"/>
      <c r="B98" s="394"/>
      <c r="C98" s="393"/>
      <c r="D98" s="392"/>
      <c r="E98" s="392"/>
      <c r="F98" s="392"/>
      <c r="G98" s="392"/>
      <c r="H98" s="392"/>
    </row>
    <row r="99" spans="1:8">
      <c r="A99" s="393"/>
      <c r="B99" s="394"/>
      <c r="C99" s="393"/>
      <c r="D99" s="392"/>
      <c r="E99" s="392"/>
      <c r="F99" s="392"/>
      <c r="G99" s="392"/>
      <c r="H99" s="392"/>
    </row>
    <row r="100" spans="1:8">
      <c r="A100" s="393"/>
      <c r="B100" s="394"/>
      <c r="C100" s="393"/>
      <c r="D100" s="392"/>
      <c r="E100" s="392"/>
      <c r="F100" s="392"/>
      <c r="G100" s="392"/>
      <c r="H100" s="392"/>
    </row>
    <row r="101" spans="1:8">
      <c r="A101" s="393"/>
      <c r="B101" s="394"/>
      <c r="C101" s="393"/>
      <c r="D101" s="392"/>
      <c r="E101" s="392"/>
      <c r="F101" s="392"/>
      <c r="G101" s="392"/>
      <c r="H101" s="392"/>
    </row>
    <row r="102" spans="1:8">
      <c r="A102" s="393"/>
      <c r="B102" s="394"/>
      <c r="C102" s="393"/>
      <c r="D102" s="392"/>
      <c r="E102" s="392"/>
      <c r="F102" s="392"/>
      <c r="G102" s="392"/>
      <c r="H102" s="392"/>
    </row>
    <row r="103" spans="1:8">
      <c r="A103" s="393"/>
      <c r="B103" s="394"/>
      <c r="C103" s="393"/>
      <c r="D103" s="392"/>
      <c r="E103" s="392"/>
      <c r="F103" s="392"/>
      <c r="G103" s="392"/>
      <c r="H103" s="392"/>
    </row>
    <row r="104" spans="1:8">
      <c r="A104" s="393"/>
      <c r="B104" s="394"/>
      <c r="C104" s="393"/>
      <c r="D104" s="392"/>
      <c r="E104" s="392"/>
      <c r="F104" s="392"/>
      <c r="G104" s="392"/>
      <c r="H104" s="392"/>
    </row>
    <row r="105" spans="1:8">
      <c r="A105" s="393"/>
      <c r="B105" s="394"/>
      <c r="C105" s="393"/>
      <c r="D105" s="392"/>
      <c r="E105" s="392"/>
      <c r="F105" s="392"/>
      <c r="G105" s="392"/>
      <c r="H105" s="392"/>
    </row>
    <row r="106" spans="1:8">
      <c r="A106" s="393"/>
      <c r="B106" s="394"/>
      <c r="C106" s="393"/>
      <c r="D106" s="392"/>
      <c r="E106" s="392"/>
      <c r="F106" s="392"/>
      <c r="G106" s="392"/>
      <c r="H106" s="392"/>
    </row>
    <row r="107" spans="1:8">
      <c r="A107" s="393"/>
      <c r="B107" s="394"/>
      <c r="C107" s="393"/>
      <c r="D107" s="392"/>
      <c r="E107" s="392"/>
      <c r="F107" s="392"/>
      <c r="G107" s="392"/>
      <c r="H107" s="392"/>
    </row>
    <row r="108" spans="1:8">
      <c r="A108" s="393"/>
      <c r="B108" s="394"/>
      <c r="C108" s="393"/>
      <c r="D108" s="392"/>
      <c r="E108" s="392"/>
      <c r="F108" s="392"/>
      <c r="G108" s="392"/>
      <c r="H108" s="392"/>
    </row>
    <row r="109" spans="1:8">
      <c r="A109" s="393"/>
      <c r="B109" s="394"/>
      <c r="C109" s="393"/>
      <c r="D109" s="392"/>
      <c r="E109" s="392"/>
      <c r="F109" s="392"/>
      <c r="G109" s="392"/>
      <c r="H109" s="392"/>
    </row>
    <row r="110" spans="1:8">
      <c r="A110" s="393"/>
      <c r="B110" s="394"/>
      <c r="C110" s="393"/>
      <c r="D110" s="392"/>
      <c r="E110" s="392"/>
      <c r="F110" s="392"/>
      <c r="G110" s="392"/>
      <c r="H110" s="392"/>
    </row>
    <row r="111" spans="1:8">
      <c r="A111" s="393"/>
      <c r="B111" s="394"/>
      <c r="C111" s="393"/>
      <c r="D111" s="392"/>
      <c r="E111" s="392"/>
      <c r="F111" s="392"/>
      <c r="G111" s="392"/>
      <c r="H111" s="392"/>
    </row>
    <row r="112" spans="1:8">
      <c r="A112" s="393"/>
      <c r="B112" s="394"/>
      <c r="C112" s="393"/>
      <c r="D112" s="392"/>
      <c r="E112" s="392"/>
      <c r="F112" s="392"/>
      <c r="G112" s="392"/>
      <c r="H112" s="392"/>
    </row>
    <row r="113" spans="1:8">
      <c r="A113" s="393"/>
      <c r="B113" s="394"/>
      <c r="C113" s="393"/>
      <c r="D113" s="392"/>
      <c r="E113" s="392"/>
      <c r="F113" s="392"/>
      <c r="G113" s="392"/>
      <c r="H113" s="392"/>
    </row>
    <row r="114" spans="1:8">
      <c r="A114" s="393"/>
      <c r="B114" s="394"/>
      <c r="C114" s="393"/>
      <c r="D114" s="392"/>
      <c r="E114" s="392"/>
      <c r="F114" s="392"/>
      <c r="G114" s="392"/>
      <c r="H114" s="392"/>
    </row>
    <row r="115" spans="1:8">
      <c r="A115" s="393"/>
      <c r="B115" s="394"/>
      <c r="C115" s="393"/>
      <c r="D115" s="392"/>
      <c r="E115" s="392"/>
      <c r="F115" s="392"/>
      <c r="G115" s="392"/>
      <c r="H115" s="392"/>
    </row>
    <row r="116" spans="1:8">
      <c r="A116" s="393"/>
      <c r="B116" s="394"/>
      <c r="C116" s="393"/>
      <c r="D116" s="392"/>
      <c r="E116" s="392"/>
      <c r="F116" s="392"/>
      <c r="G116" s="392"/>
      <c r="H116" s="392"/>
    </row>
    <row r="117" spans="1:8">
      <c r="A117" s="393"/>
      <c r="B117" s="394"/>
      <c r="C117" s="393"/>
      <c r="D117" s="392"/>
      <c r="E117" s="392"/>
      <c r="F117" s="392"/>
      <c r="G117" s="392"/>
      <c r="H117" s="392"/>
    </row>
    <row r="118" spans="1:8">
      <c r="A118" s="393"/>
      <c r="B118" s="394"/>
      <c r="C118" s="393"/>
      <c r="D118" s="392"/>
      <c r="E118" s="392"/>
      <c r="F118" s="392"/>
      <c r="G118" s="392"/>
      <c r="H118" s="392"/>
    </row>
    <row r="119" spans="1:8">
      <c r="A119" s="393"/>
      <c r="B119" s="394"/>
      <c r="C119" s="393"/>
      <c r="D119" s="392"/>
      <c r="E119" s="392"/>
      <c r="F119" s="392"/>
      <c r="G119" s="392"/>
      <c r="H119" s="392"/>
    </row>
    <row r="120" spans="1:8">
      <c r="A120" s="393"/>
      <c r="B120" s="394"/>
      <c r="C120" s="393"/>
      <c r="D120" s="392"/>
      <c r="E120" s="392"/>
      <c r="F120" s="392"/>
      <c r="G120" s="392"/>
      <c r="H120" s="392"/>
    </row>
    <row r="121" spans="1:8">
      <c r="A121" s="393"/>
      <c r="B121" s="394"/>
      <c r="C121" s="393"/>
      <c r="D121" s="392"/>
      <c r="E121" s="392"/>
      <c r="F121" s="392"/>
      <c r="G121" s="392"/>
      <c r="H121" s="392"/>
    </row>
    <row r="122" spans="1:8">
      <c r="A122" s="393"/>
      <c r="B122" s="394"/>
      <c r="C122" s="393"/>
      <c r="D122" s="392"/>
      <c r="E122" s="392"/>
      <c r="F122" s="392"/>
      <c r="G122" s="392"/>
      <c r="H122" s="392"/>
    </row>
    <row r="123" spans="1:8">
      <c r="A123" s="393"/>
      <c r="B123" s="394"/>
      <c r="C123" s="393"/>
      <c r="D123" s="392"/>
      <c r="E123" s="392"/>
      <c r="F123" s="392"/>
      <c r="G123" s="392"/>
      <c r="H123" s="392"/>
    </row>
    <row r="124" spans="1:8">
      <c r="A124" s="393"/>
      <c r="B124" s="394"/>
      <c r="C124" s="393"/>
      <c r="D124" s="392"/>
      <c r="E124" s="392"/>
      <c r="F124" s="392"/>
      <c r="G124" s="392"/>
      <c r="H124" s="392"/>
    </row>
    <row r="125" spans="1:8">
      <c r="A125" s="393"/>
      <c r="B125" s="394"/>
      <c r="C125" s="393"/>
      <c r="D125" s="392"/>
      <c r="E125" s="392"/>
      <c r="F125" s="392"/>
      <c r="G125" s="392"/>
      <c r="H125" s="392"/>
    </row>
    <row r="126" spans="1:8">
      <c r="A126" s="393"/>
      <c r="B126" s="394"/>
      <c r="C126" s="393"/>
      <c r="D126" s="392"/>
      <c r="E126" s="392"/>
      <c r="F126" s="392"/>
      <c r="G126" s="392"/>
      <c r="H126" s="392"/>
    </row>
    <row r="127" spans="1:8">
      <c r="A127" s="393"/>
      <c r="B127" s="394"/>
      <c r="C127" s="393"/>
      <c r="D127" s="392"/>
      <c r="E127" s="392"/>
      <c r="F127" s="392"/>
      <c r="G127" s="392"/>
      <c r="H127" s="392"/>
    </row>
    <row r="128" spans="1:8">
      <c r="A128" s="393"/>
      <c r="B128" s="394"/>
      <c r="C128" s="393"/>
      <c r="D128" s="392"/>
      <c r="E128" s="392"/>
      <c r="F128" s="392"/>
      <c r="G128" s="392"/>
      <c r="H128" s="392"/>
    </row>
    <row r="129" spans="1:8">
      <c r="A129" s="393"/>
      <c r="B129" s="394"/>
      <c r="C129" s="393"/>
      <c r="D129" s="392"/>
      <c r="E129" s="392"/>
      <c r="F129" s="392"/>
      <c r="G129" s="392"/>
      <c r="H129" s="392"/>
    </row>
    <row r="130" spans="1:8">
      <c r="A130" s="393"/>
      <c r="B130" s="394"/>
      <c r="C130" s="393"/>
      <c r="D130" s="392"/>
      <c r="E130" s="392"/>
      <c r="F130" s="392"/>
      <c r="G130" s="392"/>
      <c r="H130" s="392"/>
    </row>
    <row r="131" spans="1:8">
      <c r="A131" s="393"/>
      <c r="B131" s="394"/>
      <c r="C131" s="393"/>
      <c r="D131" s="392"/>
      <c r="E131" s="392"/>
      <c r="F131" s="392"/>
      <c r="G131" s="392"/>
      <c r="H131" s="392"/>
    </row>
    <row r="132" spans="1:8">
      <c r="A132" s="393"/>
      <c r="B132" s="394"/>
      <c r="C132" s="393"/>
      <c r="D132" s="392"/>
      <c r="E132" s="392"/>
      <c r="F132" s="392"/>
      <c r="G132" s="392"/>
      <c r="H132" s="392"/>
    </row>
    <row r="133" spans="1:8">
      <c r="A133" s="393"/>
      <c r="B133" s="394"/>
      <c r="C133" s="393"/>
      <c r="D133" s="392"/>
      <c r="E133" s="392"/>
      <c r="F133" s="392"/>
      <c r="G133" s="392"/>
      <c r="H133" s="392"/>
    </row>
    <row r="134" spans="1:8">
      <c r="A134" s="393"/>
      <c r="B134" s="394"/>
      <c r="C134" s="393"/>
      <c r="D134" s="392"/>
      <c r="E134" s="392"/>
      <c r="F134" s="392"/>
      <c r="G134" s="392"/>
      <c r="H134" s="392"/>
    </row>
    <row r="135" spans="1:8">
      <c r="A135" s="393"/>
      <c r="B135" s="394"/>
      <c r="C135" s="393"/>
      <c r="D135" s="392"/>
      <c r="E135" s="392"/>
      <c r="F135" s="392"/>
      <c r="G135" s="392"/>
      <c r="H135" s="392"/>
    </row>
    <row r="136" spans="1:8">
      <c r="A136" s="393"/>
      <c r="B136" s="394"/>
      <c r="C136" s="393"/>
      <c r="D136" s="392"/>
      <c r="E136" s="392"/>
      <c r="F136" s="392"/>
      <c r="G136" s="392"/>
      <c r="H136" s="392"/>
    </row>
    <row r="137" spans="1:8">
      <c r="A137" s="393"/>
      <c r="B137" s="394"/>
      <c r="C137" s="393"/>
      <c r="D137" s="392"/>
      <c r="E137" s="392"/>
      <c r="F137" s="392"/>
      <c r="G137" s="392"/>
      <c r="H137" s="392"/>
    </row>
    <row r="138" spans="1:8">
      <c r="A138" s="393"/>
      <c r="B138" s="394"/>
      <c r="C138" s="393"/>
      <c r="D138" s="392"/>
      <c r="E138" s="392"/>
      <c r="F138" s="392"/>
      <c r="G138" s="392"/>
      <c r="H138" s="392"/>
    </row>
    <row r="139" spans="1:8">
      <c r="A139" s="393"/>
      <c r="B139" s="394"/>
      <c r="C139" s="393"/>
      <c r="D139" s="392"/>
      <c r="E139" s="392"/>
      <c r="F139" s="392"/>
      <c r="G139" s="392"/>
      <c r="H139" s="392"/>
    </row>
    <row r="140" spans="1:8">
      <c r="A140" s="393"/>
      <c r="B140" s="394"/>
      <c r="C140" s="393"/>
      <c r="D140" s="392"/>
      <c r="E140" s="392"/>
      <c r="F140" s="392"/>
      <c r="G140" s="392"/>
      <c r="H140" s="392"/>
    </row>
    <row r="141" spans="1:8">
      <c r="A141" s="393"/>
      <c r="B141" s="394"/>
      <c r="C141" s="393"/>
      <c r="D141" s="392"/>
      <c r="E141" s="392"/>
      <c r="F141" s="392"/>
      <c r="G141" s="392"/>
      <c r="H141" s="392"/>
    </row>
    <row r="142" spans="1:8">
      <c r="A142" s="393"/>
      <c r="B142" s="394"/>
      <c r="C142" s="393"/>
      <c r="D142" s="392"/>
      <c r="E142" s="392"/>
      <c r="F142" s="392"/>
      <c r="G142" s="392"/>
      <c r="H142" s="392"/>
    </row>
    <row r="143" spans="1:8">
      <c r="A143" s="393"/>
      <c r="B143" s="394"/>
      <c r="C143" s="393"/>
      <c r="D143" s="392"/>
      <c r="E143" s="392"/>
      <c r="F143" s="392"/>
      <c r="G143" s="392"/>
      <c r="H143" s="392"/>
    </row>
    <row r="144" spans="1:8">
      <c r="A144" s="393"/>
      <c r="B144" s="394"/>
      <c r="C144" s="393"/>
      <c r="D144" s="392"/>
      <c r="E144" s="392"/>
      <c r="F144" s="392"/>
      <c r="G144" s="392"/>
      <c r="H144" s="392"/>
    </row>
    <row r="145" spans="1:8">
      <c r="A145" s="393"/>
      <c r="B145" s="394"/>
      <c r="C145" s="393"/>
      <c r="D145" s="392"/>
      <c r="E145" s="392"/>
      <c r="F145" s="392"/>
      <c r="G145" s="392"/>
      <c r="H145" s="392"/>
    </row>
    <row r="146" spans="1:8">
      <c r="A146" s="393"/>
      <c r="B146" s="394"/>
      <c r="C146" s="393"/>
      <c r="D146" s="392"/>
      <c r="E146" s="392"/>
      <c r="F146" s="392"/>
      <c r="G146" s="392"/>
      <c r="H146" s="392"/>
    </row>
    <row r="147" spans="1:8">
      <c r="A147" s="393"/>
      <c r="B147" s="394"/>
      <c r="C147" s="393"/>
      <c r="D147" s="392"/>
      <c r="E147" s="392"/>
      <c r="F147" s="392"/>
      <c r="G147" s="392"/>
      <c r="H147" s="392"/>
    </row>
    <row r="148" spans="1:8">
      <c r="A148" s="393"/>
      <c r="B148" s="394"/>
      <c r="C148" s="393"/>
      <c r="D148" s="392"/>
      <c r="E148" s="392"/>
      <c r="F148" s="392"/>
      <c r="G148" s="392"/>
      <c r="H148" s="392"/>
    </row>
    <row r="149" spans="1:8">
      <c r="A149" s="393"/>
      <c r="B149" s="394"/>
      <c r="C149" s="393"/>
      <c r="D149" s="392"/>
      <c r="E149" s="392"/>
      <c r="F149" s="392"/>
      <c r="G149" s="392"/>
      <c r="H149" s="392"/>
    </row>
    <row r="150" spans="1:8">
      <c r="A150" s="393"/>
      <c r="B150" s="394"/>
      <c r="C150" s="393"/>
      <c r="D150" s="392"/>
      <c r="E150" s="392"/>
      <c r="F150" s="392"/>
      <c r="G150" s="392"/>
      <c r="H150" s="392"/>
    </row>
    <row r="151" spans="1:8">
      <c r="A151" s="393"/>
      <c r="B151" s="394"/>
      <c r="C151" s="393"/>
      <c r="D151" s="392"/>
      <c r="E151" s="392"/>
      <c r="F151" s="392"/>
      <c r="G151" s="392"/>
      <c r="H151" s="392"/>
    </row>
    <row r="152" spans="1:8">
      <c r="A152" s="393"/>
      <c r="B152" s="394"/>
      <c r="C152" s="393"/>
      <c r="D152" s="392"/>
      <c r="E152" s="392"/>
      <c r="F152" s="392"/>
      <c r="G152" s="392"/>
      <c r="H152" s="392"/>
    </row>
    <row r="153" spans="1:8">
      <c r="A153" s="393"/>
      <c r="B153" s="394"/>
      <c r="C153" s="393"/>
      <c r="D153" s="392"/>
      <c r="E153" s="392"/>
      <c r="F153" s="392"/>
      <c r="G153" s="392"/>
      <c r="H153" s="392"/>
    </row>
    <row r="154" spans="1:8">
      <c r="A154" s="393"/>
      <c r="B154" s="394"/>
      <c r="C154" s="393"/>
      <c r="D154" s="392"/>
      <c r="E154" s="392"/>
      <c r="F154" s="392"/>
      <c r="G154" s="392"/>
      <c r="H154" s="392"/>
    </row>
    <row r="155" spans="1:8">
      <c r="A155" s="393"/>
      <c r="B155" s="394"/>
      <c r="C155" s="393"/>
      <c r="D155" s="392"/>
      <c r="E155" s="392"/>
      <c r="F155" s="392"/>
      <c r="G155" s="392"/>
      <c r="H155" s="392"/>
    </row>
    <row r="156" spans="1:8">
      <c r="A156" s="393"/>
      <c r="B156" s="394"/>
      <c r="C156" s="393"/>
      <c r="D156" s="392"/>
      <c r="E156" s="392"/>
      <c r="F156" s="392"/>
      <c r="G156" s="392"/>
      <c r="H156" s="392"/>
    </row>
    <row r="157" spans="1:8">
      <c r="A157" s="393"/>
      <c r="B157" s="394"/>
      <c r="C157" s="393"/>
      <c r="D157" s="392"/>
      <c r="E157" s="392"/>
      <c r="F157" s="392"/>
      <c r="G157" s="392"/>
      <c r="H157" s="392"/>
    </row>
    <row r="158" spans="1:8">
      <c r="A158" s="393"/>
      <c r="B158" s="394"/>
      <c r="C158" s="393"/>
      <c r="D158" s="392"/>
      <c r="E158" s="392"/>
      <c r="F158" s="392"/>
      <c r="G158" s="392"/>
      <c r="H158" s="392"/>
    </row>
    <row r="159" spans="1:8">
      <c r="A159" s="393"/>
      <c r="B159" s="394"/>
      <c r="C159" s="393"/>
      <c r="D159" s="392"/>
      <c r="E159" s="392"/>
      <c r="F159" s="392"/>
      <c r="G159" s="392"/>
      <c r="H159" s="392"/>
    </row>
    <row r="160" spans="1:8">
      <c r="A160" s="393"/>
      <c r="B160" s="394"/>
      <c r="C160" s="393"/>
      <c r="D160" s="392"/>
      <c r="E160" s="392"/>
      <c r="F160" s="392"/>
      <c r="G160" s="392"/>
      <c r="H160" s="392"/>
    </row>
    <row r="161" spans="1:8">
      <c r="A161" s="393"/>
      <c r="B161" s="394"/>
      <c r="C161" s="393"/>
      <c r="D161" s="392"/>
      <c r="E161" s="392"/>
      <c r="F161" s="392"/>
      <c r="G161" s="392"/>
      <c r="H161" s="392"/>
    </row>
    <row r="162" spans="1:8">
      <c r="A162" s="393"/>
      <c r="B162" s="394"/>
      <c r="C162" s="393"/>
      <c r="D162" s="392"/>
      <c r="E162" s="392"/>
      <c r="F162" s="392"/>
      <c r="G162" s="392"/>
      <c r="H162" s="392"/>
    </row>
    <row r="163" spans="1:8">
      <c r="A163" s="393"/>
      <c r="B163" s="394"/>
      <c r="C163" s="393"/>
      <c r="D163" s="392"/>
      <c r="E163" s="392"/>
      <c r="F163" s="392"/>
      <c r="G163" s="392"/>
      <c r="H163" s="392"/>
    </row>
    <row r="164" spans="1:8">
      <c r="A164" s="393"/>
      <c r="B164" s="394"/>
      <c r="C164" s="393"/>
      <c r="D164" s="392"/>
      <c r="E164" s="392"/>
      <c r="F164" s="392"/>
      <c r="G164" s="392"/>
      <c r="H164" s="392"/>
    </row>
    <row r="165" spans="1:8">
      <c r="A165" s="393"/>
      <c r="B165" s="394"/>
      <c r="C165" s="393"/>
      <c r="D165" s="392"/>
      <c r="E165" s="392"/>
      <c r="F165" s="392"/>
      <c r="G165" s="392"/>
      <c r="H165" s="392"/>
    </row>
    <row r="166" spans="1:8">
      <c r="A166" s="393"/>
      <c r="B166" s="394"/>
      <c r="C166" s="393"/>
      <c r="D166" s="392"/>
      <c r="E166" s="392"/>
      <c r="F166" s="392"/>
      <c r="G166" s="392"/>
      <c r="H166" s="392"/>
    </row>
    <row r="167" spans="1:8">
      <c r="A167" s="393"/>
      <c r="B167" s="394"/>
      <c r="C167" s="393"/>
      <c r="D167" s="392"/>
      <c r="E167" s="392"/>
      <c r="F167" s="392"/>
      <c r="G167" s="392"/>
      <c r="H167" s="392"/>
    </row>
    <row r="168" spans="1:8">
      <c r="A168" s="393"/>
      <c r="B168" s="394"/>
      <c r="C168" s="393"/>
      <c r="D168" s="392"/>
      <c r="E168" s="392"/>
      <c r="F168" s="392"/>
      <c r="G168" s="392"/>
      <c r="H168" s="392"/>
    </row>
  </sheetData>
  <sheetProtection selectLockedCells="1" selectUnlockedCells="1"/>
  <mergeCells count="17">
    <mergeCell ref="A1:H1"/>
    <mergeCell ref="B2:H2"/>
    <mergeCell ref="A5:A6"/>
    <mergeCell ref="B5:B6"/>
    <mergeCell ref="C5:C6"/>
    <mergeCell ref="D5:D6"/>
    <mergeCell ref="E5:F5"/>
    <mergeCell ref="G5:H5"/>
    <mergeCell ref="A40:D40"/>
    <mergeCell ref="E40:H40"/>
    <mergeCell ref="A37:D37"/>
    <mergeCell ref="E37:F37"/>
    <mergeCell ref="G37:H37"/>
    <mergeCell ref="E38:F38"/>
    <mergeCell ref="G38:H38"/>
    <mergeCell ref="E39:F39"/>
    <mergeCell ref="G39:H39"/>
  </mergeCells>
  <pageMargins left="0.70833333333333337" right="0.70833333333333337" top="0.78749999999999998" bottom="0.78749999999999998" header="0.51180555555555551" footer="0.51180555555555551"/>
  <pageSetup paperSize="9" scale="78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63"/>
  <sheetViews>
    <sheetView workbookViewId="0">
      <selection sqref="A1:H1"/>
    </sheetView>
  </sheetViews>
  <sheetFormatPr defaultRowHeight="15"/>
  <cols>
    <col min="1" max="1" width="10.83203125" style="391" customWidth="1"/>
    <col min="2" max="2" width="61.6640625" style="391" customWidth="1"/>
    <col min="3" max="3" width="8.6640625" style="391" customWidth="1"/>
    <col min="4" max="4" width="9" style="391" customWidth="1"/>
    <col min="5" max="5" width="10" style="391" customWidth="1"/>
    <col min="6" max="7" width="10.33203125" style="391" customWidth="1"/>
    <col min="8" max="8" width="10.6640625" style="391" customWidth="1"/>
    <col min="9" max="16384" width="9.33203125" style="391"/>
  </cols>
  <sheetData>
    <row r="1" spans="1:9" ht="33.75" customHeight="1" thickBot="1">
      <c r="A1" s="565" t="s">
        <v>2427</v>
      </c>
      <c r="B1" s="565"/>
      <c r="C1" s="565"/>
      <c r="D1" s="565"/>
      <c r="E1" s="565"/>
      <c r="F1" s="565"/>
      <c r="G1" s="565"/>
      <c r="H1" s="565"/>
    </row>
    <row r="2" spans="1:9" ht="18" customHeight="1" thickBot="1">
      <c r="A2" s="470" t="s">
        <v>2426</v>
      </c>
      <c r="B2" s="574" t="s">
        <v>2425</v>
      </c>
      <c r="C2" s="574"/>
      <c r="D2" s="574"/>
      <c r="E2" s="574"/>
      <c r="F2" s="574"/>
      <c r="G2" s="574"/>
      <c r="H2" s="575"/>
      <c r="I2" s="417"/>
    </row>
    <row r="3" spans="1:9" ht="23.25">
      <c r="A3" s="469" t="s">
        <v>2424</v>
      </c>
      <c r="B3" s="468"/>
      <c r="C3" s="468"/>
      <c r="D3" s="468"/>
      <c r="E3" s="468"/>
      <c r="F3" s="468"/>
      <c r="G3" s="468"/>
      <c r="H3" s="467"/>
      <c r="I3" s="417"/>
    </row>
    <row r="4" spans="1:9" ht="18.75" thickBot="1">
      <c r="A4" s="466" t="s">
        <v>2443</v>
      </c>
      <c r="B4" s="465"/>
      <c r="C4" s="464"/>
      <c r="D4" s="464"/>
      <c r="E4" s="463"/>
      <c r="F4" s="463"/>
      <c r="G4" s="464"/>
      <c r="H4" s="501"/>
      <c r="I4" s="417"/>
    </row>
    <row r="5" spans="1:9" ht="14.1" customHeight="1">
      <c r="A5" s="567" t="s">
        <v>2422</v>
      </c>
      <c r="B5" s="568" t="s">
        <v>56</v>
      </c>
      <c r="C5" s="568" t="s">
        <v>2421</v>
      </c>
      <c r="D5" s="569" t="s">
        <v>133</v>
      </c>
      <c r="E5" s="570" t="s">
        <v>2420</v>
      </c>
      <c r="F5" s="570"/>
      <c r="G5" s="571" t="s">
        <v>2419</v>
      </c>
      <c r="H5" s="571"/>
      <c r="I5" s="417"/>
    </row>
    <row r="6" spans="1:9">
      <c r="A6" s="567"/>
      <c r="B6" s="568"/>
      <c r="C6" s="568"/>
      <c r="D6" s="569"/>
      <c r="E6" s="461" t="s">
        <v>2418</v>
      </c>
      <c r="F6" s="459" t="s">
        <v>2289</v>
      </c>
      <c r="G6" s="460" t="s">
        <v>2418</v>
      </c>
      <c r="H6" s="459" t="s">
        <v>2289</v>
      </c>
      <c r="I6" s="417"/>
    </row>
    <row r="7" spans="1:9">
      <c r="A7" s="498" t="s">
        <v>2417</v>
      </c>
      <c r="B7" s="500" t="s">
        <v>2416</v>
      </c>
      <c r="C7" s="500" t="s">
        <v>2415</v>
      </c>
      <c r="D7" s="499" t="s">
        <v>2414</v>
      </c>
      <c r="E7" s="498" t="s">
        <v>2413</v>
      </c>
      <c r="F7" s="496" t="s">
        <v>2412</v>
      </c>
      <c r="G7" s="497" t="s">
        <v>2411</v>
      </c>
      <c r="H7" s="496" t="s">
        <v>2410</v>
      </c>
      <c r="I7" s="417"/>
    </row>
    <row r="8" spans="1:9" ht="15" customHeight="1">
      <c r="A8" s="484">
        <v>1</v>
      </c>
      <c r="B8" s="483" t="s">
        <v>2442</v>
      </c>
      <c r="C8" s="431" t="s">
        <v>2133</v>
      </c>
      <c r="D8" s="485">
        <v>1</v>
      </c>
      <c r="E8" s="401"/>
      <c r="F8" s="487"/>
      <c r="G8" s="489"/>
      <c r="H8" s="402"/>
    </row>
    <row r="9" spans="1:9" ht="15" customHeight="1">
      <c r="A9" s="484">
        <v>2</v>
      </c>
      <c r="B9" s="483" t="s">
        <v>2441</v>
      </c>
      <c r="C9" s="415" t="s">
        <v>2133</v>
      </c>
      <c r="D9" s="485">
        <v>2</v>
      </c>
      <c r="E9" s="445"/>
      <c r="F9" s="485"/>
      <c r="G9" s="495"/>
      <c r="H9" s="402"/>
    </row>
    <row r="10" spans="1:9" ht="15" customHeight="1">
      <c r="A10" s="484">
        <v>3</v>
      </c>
      <c r="B10" s="483" t="s">
        <v>2440</v>
      </c>
      <c r="C10" s="415" t="s">
        <v>2133</v>
      </c>
      <c r="D10" s="485">
        <v>1</v>
      </c>
      <c r="E10" s="445"/>
      <c r="F10" s="485"/>
      <c r="G10" s="491"/>
      <c r="H10" s="402"/>
    </row>
    <row r="11" spans="1:9" ht="15" customHeight="1">
      <c r="A11" s="484">
        <v>4</v>
      </c>
      <c r="B11" s="404" t="s">
        <v>2439</v>
      </c>
      <c r="C11" s="488" t="s">
        <v>2133</v>
      </c>
      <c r="D11" s="485">
        <v>1</v>
      </c>
      <c r="E11" s="401"/>
      <c r="F11" s="493"/>
      <c r="G11" s="411"/>
      <c r="H11" s="492"/>
    </row>
    <row r="12" spans="1:9" ht="15" customHeight="1">
      <c r="A12" s="484">
        <v>5</v>
      </c>
      <c r="B12" s="494" t="s">
        <v>2438</v>
      </c>
      <c r="C12" s="488" t="s">
        <v>434</v>
      </c>
      <c r="D12" s="485">
        <f>((8.7+1+3.2+1+1.2+0.5)*1)*1.2</f>
        <v>18.719999999999995</v>
      </c>
      <c r="E12" s="401"/>
      <c r="F12" s="493"/>
      <c r="G12" s="411"/>
      <c r="H12" s="492"/>
    </row>
    <row r="13" spans="1:9" ht="15" customHeight="1">
      <c r="A13" s="484">
        <v>6</v>
      </c>
      <c r="B13" s="404" t="s">
        <v>2437</v>
      </c>
      <c r="C13" s="488" t="s">
        <v>434</v>
      </c>
      <c r="D13" s="485">
        <f>D12+((1.3+0.5+4.9)*1+(1.9+1.1+4.5+0.8)*1)*1.2</f>
        <v>36.72</v>
      </c>
      <c r="E13" s="401"/>
      <c r="F13" s="493"/>
      <c r="G13" s="411"/>
      <c r="H13" s="492"/>
    </row>
    <row r="14" spans="1:9" ht="15" customHeight="1">
      <c r="A14" s="484">
        <v>7</v>
      </c>
      <c r="B14" s="404" t="s">
        <v>2436</v>
      </c>
      <c r="C14" s="488" t="s">
        <v>434</v>
      </c>
      <c r="D14" s="485">
        <f>((0.2+2.3+0.5)*14+(0.3+2.8)*1+(4.9)*13+(0.3+3.1)*4+(2.7+2.9)*3+(1.4+3.6)*2+(2.4+3.1)*1+(1.9+1.1)*9+(0.4)*2+(1.7+0.2+1.6)*1+(4.9+1.6)*1+(4.5)*7+(2.5+0.8+2.9+0.8)*1+(0.2)*6+(0.4)*5+(0.3+5.8+0.4)*1+(0.5+3.7+0.5+3.3)*4+(0.3+1.4)*1+(1.1)*3+(1.5+0.5+0.6)*1+(0.6+5.8)*2+(1.4)*1+(4.4)*1)*1.2</f>
        <v>358.67999999999995</v>
      </c>
      <c r="E14" s="401"/>
      <c r="F14" s="493"/>
      <c r="G14" s="411"/>
      <c r="H14" s="492"/>
    </row>
    <row r="15" spans="1:9" ht="15" customHeight="1">
      <c r="A15" s="484">
        <v>8</v>
      </c>
      <c r="B15" s="441" t="s">
        <v>2435</v>
      </c>
      <c r="C15" s="440" t="s">
        <v>434</v>
      </c>
      <c r="D15" s="398">
        <f>((1+3.2+1+1.2+0.5)*1+(1.6+0.5+4.9)*5)*1.2</f>
        <v>50.279999999999994</v>
      </c>
      <c r="E15" s="401"/>
      <c r="F15" s="418"/>
      <c r="G15" s="411"/>
      <c r="H15" s="402"/>
    </row>
    <row r="16" spans="1:9" ht="15" customHeight="1">
      <c r="A16" s="484">
        <v>9</v>
      </c>
      <c r="B16" s="441" t="s">
        <v>2434</v>
      </c>
      <c r="C16" s="440" t="s">
        <v>434</v>
      </c>
      <c r="D16" s="398">
        <f>((1.3+0.5+0.3+2.8)*1+(0.3+3.1)*4+(2.7+2.9)*3+(1.4)*2+(3.6)*2+(2.4+3.1)*1+(1.9+1.1)*10+(0.4+1.7+0.2+1.6)*1+(0.4+5+1.3)*1+(4.5)*8+(0.3+0.7)*2+(2.5+3+0.8)*1+(0.2+0.3)*5+(5.8+0.4)*1+(0.5+3.7+0.5+3.3)*4+(0.3+1.4)*1+(1)*3+(1.5+1+0.6)*1+(0.6+0.3+5.8)*2+(1.4)*1+(4.4)*1)*1.2</f>
        <v>244.07999999999998</v>
      </c>
      <c r="E16" s="401"/>
      <c r="F16" s="418"/>
      <c r="G16" s="411"/>
      <c r="H16" s="402"/>
    </row>
    <row r="17" spans="1:8" ht="15" customHeight="1">
      <c r="A17" s="484">
        <v>10</v>
      </c>
      <c r="B17" s="416" t="s">
        <v>2398</v>
      </c>
      <c r="C17" s="415" t="s">
        <v>2133</v>
      </c>
      <c r="D17" s="436">
        <f>D18+D19</f>
        <v>15</v>
      </c>
      <c r="E17" s="401"/>
      <c r="F17" s="418"/>
      <c r="G17" s="411"/>
      <c r="H17" s="414"/>
    </row>
    <row r="18" spans="1:8" ht="15" customHeight="1">
      <c r="A18" s="484">
        <v>11</v>
      </c>
      <c r="B18" s="413" t="s">
        <v>2397</v>
      </c>
      <c r="C18" s="431" t="s">
        <v>2133</v>
      </c>
      <c r="D18" s="398">
        <v>1</v>
      </c>
      <c r="E18" s="401"/>
      <c r="F18" s="418"/>
      <c r="G18" s="411"/>
      <c r="H18" s="402"/>
    </row>
    <row r="19" spans="1:8" ht="15" customHeight="1">
      <c r="A19" s="484">
        <v>12</v>
      </c>
      <c r="B19" s="413" t="s">
        <v>2396</v>
      </c>
      <c r="C19" s="431" t="s">
        <v>2133</v>
      </c>
      <c r="D19" s="485">
        <f>D20+D21+D22+D23</f>
        <v>14</v>
      </c>
      <c r="E19" s="401"/>
      <c r="F19" s="418"/>
      <c r="G19" s="411"/>
      <c r="H19" s="402"/>
    </row>
    <row r="20" spans="1:8" ht="15" customHeight="1">
      <c r="A20" s="484">
        <v>13</v>
      </c>
      <c r="B20" s="404" t="s">
        <v>2433</v>
      </c>
      <c r="C20" s="431" t="s">
        <v>434</v>
      </c>
      <c r="D20" s="485">
        <v>1</v>
      </c>
      <c r="E20" s="401"/>
      <c r="F20" s="418"/>
      <c r="G20" s="411"/>
      <c r="H20" s="402"/>
    </row>
    <row r="21" spans="1:8" ht="15" customHeight="1">
      <c r="A21" s="484">
        <v>14</v>
      </c>
      <c r="B21" s="483" t="s">
        <v>2432</v>
      </c>
      <c r="C21" s="431" t="s">
        <v>2133</v>
      </c>
      <c r="D21" s="402">
        <v>1</v>
      </c>
      <c r="E21" s="445"/>
      <c r="F21" s="485"/>
      <c r="G21" s="491"/>
      <c r="H21" s="402"/>
    </row>
    <row r="22" spans="1:8" ht="30.75" customHeight="1">
      <c r="A22" s="484">
        <v>15</v>
      </c>
      <c r="B22" s="490" t="s">
        <v>2431</v>
      </c>
      <c r="C22" s="412" t="s">
        <v>2133</v>
      </c>
      <c r="D22" s="418">
        <v>11</v>
      </c>
      <c r="E22" s="401"/>
      <c r="F22" s="487"/>
      <c r="G22" s="489"/>
      <c r="H22" s="418"/>
    </row>
    <row r="23" spans="1:8" ht="15" customHeight="1">
      <c r="A23" s="484">
        <v>16</v>
      </c>
      <c r="B23" s="483" t="s">
        <v>2430</v>
      </c>
      <c r="C23" s="431" t="s">
        <v>2133</v>
      </c>
      <c r="D23" s="485">
        <v>1</v>
      </c>
      <c r="E23" s="401"/>
      <c r="F23" s="487"/>
      <c r="G23" s="489"/>
      <c r="H23" s="402"/>
    </row>
    <row r="24" spans="1:8" ht="33" customHeight="1">
      <c r="A24" s="484">
        <v>17</v>
      </c>
      <c r="B24" s="410" t="s">
        <v>2389</v>
      </c>
      <c r="C24" s="412" t="s">
        <v>2133</v>
      </c>
      <c r="D24" s="418">
        <v>4</v>
      </c>
      <c r="E24" s="401"/>
      <c r="F24" s="418"/>
      <c r="G24" s="411"/>
      <c r="H24" s="418"/>
    </row>
    <row r="25" spans="1:8" ht="15" customHeight="1">
      <c r="A25" s="484">
        <v>18</v>
      </c>
      <c r="B25" s="413" t="s">
        <v>2388</v>
      </c>
      <c r="C25" s="488" t="s">
        <v>434</v>
      </c>
      <c r="D25" s="485">
        <f>D15+D16</f>
        <v>294.35999999999996</v>
      </c>
      <c r="E25" s="401"/>
      <c r="F25" s="418"/>
      <c r="G25" s="411"/>
      <c r="H25" s="402"/>
    </row>
    <row r="26" spans="1:8" ht="15" customHeight="1">
      <c r="A26" s="484">
        <v>19</v>
      </c>
      <c r="B26" s="404" t="s">
        <v>2429</v>
      </c>
      <c r="C26" s="431" t="s">
        <v>2133</v>
      </c>
      <c r="D26" s="485">
        <v>1</v>
      </c>
      <c r="E26" s="401"/>
      <c r="F26" s="418"/>
      <c r="G26" s="411"/>
      <c r="H26" s="402"/>
    </row>
    <row r="27" spans="1:8" ht="30" customHeight="1">
      <c r="A27" s="484">
        <v>20</v>
      </c>
      <c r="B27" s="410" t="s">
        <v>2428</v>
      </c>
      <c r="C27" s="403" t="s">
        <v>2381</v>
      </c>
      <c r="D27" s="487">
        <v>1</v>
      </c>
      <c r="E27" s="401"/>
      <c r="F27" s="418"/>
      <c r="G27" s="486"/>
      <c r="H27" s="418"/>
    </row>
    <row r="28" spans="1:8" ht="15" customHeight="1">
      <c r="A28" s="484">
        <v>21</v>
      </c>
      <c r="B28" s="404" t="s">
        <v>2385</v>
      </c>
      <c r="C28" s="403" t="s">
        <v>2381</v>
      </c>
      <c r="D28" s="485">
        <v>1</v>
      </c>
      <c r="E28" s="401"/>
      <c r="F28" s="418"/>
      <c r="G28" s="399"/>
      <c r="H28" s="402"/>
    </row>
    <row r="29" spans="1:8" ht="15" customHeight="1">
      <c r="A29" s="484">
        <v>22</v>
      </c>
      <c r="B29" s="404" t="s">
        <v>2384</v>
      </c>
      <c r="C29" s="403" t="s">
        <v>2381</v>
      </c>
      <c r="D29" s="485">
        <v>1</v>
      </c>
      <c r="E29" s="401"/>
      <c r="F29" s="418"/>
      <c r="G29" s="399"/>
      <c r="H29" s="402"/>
    </row>
    <row r="30" spans="1:8" ht="15" customHeight="1">
      <c r="A30" s="484">
        <v>23</v>
      </c>
      <c r="B30" s="404" t="s">
        <v>2383</v>
      </c>
      <c r="C30" s="403" t="s">
        <v>2381</v>
      </c>
      <c r="D30" s="485">
        <v>1</v>
      </c>
      <c r="E30" s="401"/>
      <c r="F30" s="418"/>
      <c r="G30" s="399"/>
      <c r="H30" s="402"/>
    </row>
    <row r="31" spans="1:8" ht="15" customHeight="1" thickBot="1">
      <c r="A31" s="484">
        <v>24</v>
      </c>
      <c r="B31" s="483" t="s">
        <v>2382</v>
      </c>
      <c r="C31" s="482" t="s">
        <v>2381</v>
      </c>
      <c r="D31" s="481">
        <v>1</v>
      </c>
      <c r="E31" s="480"/>
      <c r="F31" s="479"/>
      <c r="G31" s="478"/>
      <c r="H31" s="477"/>
    </row>
    <row r="32" spans="1:8" ht="18.75" customHeight="1">
      <c r="A32" s="573" t="s">
        <v>2380</v>
      </c>
      <c r="B32" s="573"/>
      <c r="C32" s="573"/>
      <c r="D32" s="573"/>
      <c r="E32" s="560"/>
      <c r="F32" s="560"/>
      <c r="G32" s="560"/>
      <c r="H32" s="560"/>
    </row>
    <row r="33" spans="1:8">
      <c r="A33" s="476"/>
      <c r="B33" s="397" t="s">
        <v>2379</v>
      </c>
      <c r="C33" s="396" t="s">
        <v>2377</v>
      </c>
      <c r="D33" s="475"/>
      <c r="E33" s="562"/>
      <c r="F33" s="562"/>
      <c r="G33" s="562"/>
      <c r="H33" s="562"/>
    </row>
    <row r="34" spans="1:8" ht="15.75" thickBot="1">
      <c r="A34" s="474"/>
      <c r="B34" s="473" t="s">
        <v>2378</v>
      </c>
      <c r="C34" s="472" t="s">
        <v>2377</v>
      </c>
      <c r="D34" s="471"/>
      <c r="E34" s="564"/>
      <c r="F34" s="564"/>
      <c r="G34" s="564"/>
      <c r="H34" s="564"/>
    </row>
    <row r="35" spans="1:8" ht="23.1" customHeight="1" thickBot="1">
      <c r="A35" s="554" t="s">
        <v>2376</v>
      </c>
      <c r="B35" s="554"/>
      <c r="C35" s="554"/>
      <c r="D35" s="554"/>
      <c r="E35" s="572"/>
      <c r="F35" s="572"/>
      <c r="G35" s="572"/>
      <c r="H35" s="572"/>
    </row>
    <row r="36" spans="1:8">
      <c r="A36" s="393"/>
      <c r="B36" s="394"/>
      <c r="C36" s="393"/>
      <c r="D36" s="392"/>
      <c r="E36" s="392"/>
      <c r="F36" s="392"/>
      <c r="G36" s="392"/>
      <c r="H36" s="392"/>
    </row>
    <row r="37" spans="1:8">
      <c r="A37" s="393"/>
      <c r="B37" s="394"/>
      <c r="C37" s="393"/>
      <c r="D37" s="392"/>
      <c r="E37" s="392"/>
      <c r="F37" s="392"/>
      <c r="G37" s="392"/>
      <c r="H37" s="392"/>
    </row>
    <row r="38" spans="1:8">
      <c r="A38" s="393"/>
      <c r="B38" s="394"/>
      <c r="C38" s="393"/>
      <c r="D38" s="392"/>
      <c r="E38" s="392"/>
      <c r="F38" s="392"/>
      <c r="G38" s="392"/>
      <c r="H38" s="392"/>
    </row>
    <row r="39" spans="1:8">
      <c r="A39" s="393"/>
      <c r="B39" s="394"/>
      <c r="C39" s="393"/>
      <c r="D39" s="392"/>
      <c r="E39" s="392"/>
      <c r="F39" s="392"/>
      <c r="G39" s="392"/>
      <c r="H39" s="392"/>
    </row>
    <row r="40" spans="1:8">
      <c r="A40" s="393"/>
      <c r="B40" s="394"/>
      <c r="C40" s="393"/>
      <c r="D40" s="392"/>
      <c r="E40" s="392"/>
      <c r="F40" s="392"/>
      <c r="G40" s="392"/>
      <c r="H40" s="392"/>
    </row>
    <row r="41" spans="1:8">
      <c r="A41" s="393"/>
      <c r="B41" s="394"/>
      <c r="C41" s="393"/>
      <c r="D41" s="392"/>
      <c r="E41" s="392"/>
      <c r="F41" s="392"/>
      <c r="G41" s="392"/>
      <c r="H41" s="392"/>
    </row>
    <row r="42" spans="1:8">
      <c r="A42" s="393"/>
      <c r="B42" s="394"/>
      <c r="C42" s="393"/>
      <c r="D42" s="392"/>
      <c r="E42" s="392"/>
      <c r="F42" s="392"/>
      <c r="G42" s="392"/>
      <c r="H42" s="392"/>
    </row>
    <row r="43" spans="1:8">
      <c r="A43" s="393"/>
      <c r="B43" s="394"/>
      <c r="C43" s="393"/>
      <c r="D43" s="392"/>
      <c r="E43" s="392"/>
      <c r="F43" s="392"/>
      <c r="G43" s="392"/>
      <c r="H43" s="392"/>
    </row>
    <row r="44" spans="1:8">
      <c r="A44" s="393"/>
      <c r="B44" s="394"/>
      <c r="C44" s="393"/>
      <c r="D44" s="392"/>
      <c r="E44" s="392"/>
      <c r="F44" s="392"/>
      <c r="G44" s="392"/>
      <c r="H44" s="392"/>
    </row>
    <row r="45" spans="1:8">
      <c r="A45" s="393"/>
      <c r="B45" s="394"/>
      <c r="C45" s="393"/>
      <c r="D45" s="392"/>
      <c r="E45" s="392"/>
      <c r="F45" s="392"/>
      <c r="G45" s="392"/>
      <c r="H45" s="392"/>
    </row>
    <row r="46" spans="1:8">
      <c r="A46" s="393"/>
      <c r="B46" s="394"/>
      <c r="C46" s="393"/>
      <c r="D46" s="392"/>
      <c r="E46" s="392"/>
      <c r="F46" s="392"/>
      <c r="G46" s="392"/>
      <c r="H46" s="392"/>
    </row>
    <row r="47" spans="1:8">
      <c r="A47" s="393"/>
      <c r="B47" s="394"/>
      <c r="C47" s="393"/>
      <c r="D47" s="392"/>
      <c r="E47" s="392"/>
      <c r="F47" s="392"/>
      <c r="G47" s="392"/>
      <c r="H47" s="392"/>
    </row>
    <row r="48" spans="1:8">
      <c r="A48" s="393"/>
      <c r="B48" s="394"/>
      <c r="C48" s="393"/>
      <c r="D48" s="392"/>
      <c r="E48" s="392"/>
      <c r="F48" s="392"/>
      <c r="G48" s="392"/>
      <c r="H48" s="392"/>
    </row>
    <row r="49" spans="1:8">
      <c r="A49" s="393"/>
      <c r="B49" s="394"/>
      <c r="C49" s="393"/>
      <c r="D49" s="392"/>
      <c r="E49" s="392"/>
      <c r="F49" s="392"/>
      <c r="G49" s="392"/>
      <c r="H49" s="392"/>
    </row>
    <row r="50" spans="1:8">
      <c r="A50" s="393"/>
      <c r="B50" s="394"/>
      <c r="C50" s="393"/>
      <c r="D50" s="392"/>
      <c r="E50" s="392"/>
      <c r="F50" s="392"/>
      <c r="G50" s="392"/>
      <c r="H50" s="392"/>
    </row>
    <row r="51" spans="1:8">
      <c r="A51" s="393"/>
      <c r="B51" s="394"/>
      <c r="C51" s="393"/>
      <c r="D51" s="392"/>
      <c r="E51" s="392"/>
      <c r="F51" s="392"/>
      <c r="G51" s="392"/>
      <c r="H51" s="392"/>
    </row>
    <row r="52" spans="1:8">
      <c r="A52" s="393"/>
      <c r="B52" s="394"/>
      <c r="C52" s="393"/>
      <c r="D52" s="392"/>
      <c r="E52" s="392"/>
      <c r="F52" s="392"/>
      <c r="G52" s="392"/>
      <c r="H52" s="392"/>
    </row>
    <row r="53" spans="1:8">
      <c r="A53" s="393"/>
      <c r="B53" s="394"/>
      <c r="C53" s="393"/>
      <c r="D53" s="392"/>
      <c r="E53" s="392"/>
      <c r="F53" s="392"/>
      <c r="G53" s="392"/>
      <c r="H53" s="392"/>
    </row>
    <row r="54" spans="1:8">
      <c r="A54" s="393"/>
      <c r="B54" s="394"/>
      <c r="C54" s="393"/>
      <c r="D54" s="392"/>
      <c r="E54" s="392"/>
      <c r="F54" s="392"/>
      <c r="G54" s="392"/>
      <c r="H54" s="392"/>
    </row>
    <row r="55" spans="1:8">
      <c r="A55" s="393"/>
      <c r="B55" s="394"/>
      <c r="C55" s="393"/>
      <c r="D55" s="392"/>
      <c r="E55" s="392"/>
      <c r="F55" s="392"/>
      <c r="G55" s="392"/>
      <c r="H55" s="392"/>
    </row>
    <row r="56" spans="1:8">
      <c r="A56" s="393"/>
      <c r="B56" s="394"/>
      <c r="C56" s="393"/>
      <c r="D56" s="392"/>
      <c r="E56" s="392"/>
      <c r="F56" s="392"/>
      <c r="G56" s="392"/>
      <c r="H56" s="392"/>
    </row>
    <row r="57" spans="1:8">
      <c r="A57" s="393"/>
      <c r="B57" s="394"/>
      <c r="C57" s="393"/>
      <c r="D57" s="392"/>
      <c r="E57" s="392"/>
      <c r="F57" s="392"/>
      <c r="G57" s="392"/>
      <c r="H57" s="392"/>
    </row>
    <row r="58" spans="1:8">
      <c r="A58" s="393"/>
      <c r="B58" s="394"/>
      <c r="C58" s="393"/>
      <c r="D58" s="392"/>
      <c r="E58" s="392"/>
      <c r="F58" s="392"/>
      <c r="G58" s="392"/>
      <c r="H58" s="392"/>
    </row>
    <row r="59" spans="1:8">
      <c r="A59" s="393"/>
      <c r="B59" s="394"/>
      <c r="C59" s="393"/>
      <c r="D59" s="392"/>
      <c r="E59" s="392"/>
      <c r="F59" s="392"/>
      <c r="G59" s="392"/>
      <c r="H59" s="392"/>
    </row>
    <row r="60" spans="1:8">
      <c r="A60" s="393"/>
      <c r="B60" s="394"/>
      <c r="C60" s="393"/>
      <c r="D60" s="392"/>
      <c r="E60" s="392"/>
      <c r="F60" s="392"/>
      <c r="G60" s="392"/>
      <c r="H60" s="392"/>
    </row>
    <row r="61" spans="1:8">
      <c r="A61" s="393"/>
      <c r="B61" s="394"/>
      <c r="C61" s="393"/>
      <c r="D61" s="392"/>
      <c r="E61" s="392"/>
      <c r="F61" s="392"/>
      <c r="G61" s="392"/>
      <c r="H61" s="392"/>
    </row>
    <row r="62" spans="1:8">
      <c r="A62" s="393"/>
      <c r="B62" s="394"/>
      <c r="C62" s="393"/>
      <c r="D62" s="392"/>
      <c r="E62" s="392"/>
      <c r="F62" s="392"/>
      <c r="G62" s="392"/>
      <c r="H62" s="392"/>
    </row>
    <row r="63" spans="1:8">
      <c r="A63" s="393"/>
      <c r="B63" s="394"/>
      <c r="C63" s="393"/>
      <c r="D63" s="392"/>
      <c r="E63" s="392"/>
      <c r="F63" s="392"/>
      <c r="G63" s="392"/>
      <c r="H63" s="392"/>
    </row>
    <row r="64" spans="1:8">
      <c r="A64" s="393"/>
      <c r="B64" s="394"/>
      <c r="C64" s="393"/>
      <c r="D64" s="392"/>
      <c r="E64" s="392"/>
      <c r="F64" s="392"/>
      <c r="G64" s="392"/>
      <c r="H64" s="392"/>
    </row>
    <row r="65" spans="1:8">
      <c r="A65" s="393"/>
      <c r="B65" s="394"/>
      <c r="C65" s="393"/>
      <c r="D65" s="392"/>
      <c r="E65" s="392"/>
      <c r="F65" s="392"/>
      <c r="G65" s="392"/>
      <c r="H65" s="392"/>
    </row>
    <row r="66" spans="1:8">
      <c r="A66" s="393"/>
      <c r="B66" s="394"/>
      <c r="C66" s="393"/>
      <c r="D66" s="392"/>
      <c r="E66" s="392"/>
      <c r="F66" s="392"/>
      <c r="G66" s="392"/>
      <c r="H66" s="392"/>
    </row>
    <row r="67" spans="1:8">
      <c r="A67" s="393"/>
      <c r="B67" s="394"/>
      <c r="C67" s="393"/>
      <c r="D67" s="392"/>
      <c r="E67" s="392"/>
      <c r="F67" s="392"/>
      <c r="G67" s="392"/>
      <c r="H67" s="392"/>
    </row>
    <row r="68" spans="1:8">
      <c r="A68" s="393"/>
      <c r="B68" s="394"/>
      <c r="C68" s="393"/>
      <c r="D68" s="392"/>
      <c r="E68" s="392"/>
      <c r="F68" s="392"/>
      <c r="G68" s="392"/>
      <c r="H68" s="392"/>
    </row>
    <row r="69" spans="1:8">
      <c r="A69" s="393"/>
      <c r="B69" s="394"/>
      <c r="C69" s="393"/>
      <c r="D69" s="392"/>
      <c r="E69" s="392"/>
      <c r="F69" s="392"/>
      <c r="G69" s="392"/>
      <c r="H69" s="392"/>
    </row>
    <row r="70" spans="1:8">
      <c r="A70" s="393"/>
      <c r="B70" s="394"/>
      <c r="C70" s="393"/>
      <c r="D70" s="392"/>
      <c r="E70" s="392"/>
      <c r="F70" s="392"/>
      <c r="G70" s="392"/>
      <c r="H70" s="392"/>
    </row>
    <row r="71" spans="1:8">
      <c r="A71" s="393"/>
      <c r="B71" s="394"/>
      <c r="C71" s="393"/>
      <c r="D71" s="392"/>
      <c r="E71" s="392"/>
      <c r="F71" s="392"/>
      <c r="G71" s="392"/>
      <c r="H71" s="392"/>
    </row>
    <row r="72" spans="1:8">
      <c r="A72" s="393"/>
      <c r="B72" s="394"/>
      <c r="C72" s="393"/>
      <c r="D72" s="392"/>
      <c r="E72" s="392"/>
      <c r="F72" s="392"/>
      <c r="G72" s="392"/>
      <c r="H72" s="392"/>
    </row>
    <row r="73" spans="1:8">
      <c r="A73" s="393"/>
      <c r="B73" s="394"/>
      <c r="C73" s="393"/>
      <c r="D73" s="392"/>
      <c r="E73" s="392"/>
      <c r="F73" s="392"/>
      <c r="G73" s="392"/>
      <c r="H73" s="392"/>
    </row>
    <row r="74" spans="1:8">
      <c r="A74" s="393"/>
      <c r="B74" s="394"/>
      <c r="C74" s="393"/>
      <c r="D74" s="392"/>
      <c r="E74" s="392"/>
      <c r="F74" s="392"/>
      <c r="G74" s="392"/>
      <c r="H74" s="392"/>
    </row>
    <row r="75" spans="1:8">
      <c r="A75" s="393"/>
      <c r="B75" s="394"/>
      <c r="C75" s="393"/>
      <c r="D75" s="392"/>
      <c r="E75" s="392"/>
      <c r="F75" s="392"/>
      <c r="G75" s="392"/>
      <c r="H75" s="392"/>
    </row>
    <row r="76" spans="1:8">
      <c r="A76" s="393"/>
      <c r="B76" s="394"/>
      <c r="C76" s="393"/>
      <c r="D76" s="392"/>
      <c r="E76" s="392"/>
      <c r="F76" s="392"/>
      <c r="G76" s="392"/>
      <c r="H76" s="392"/>
    </row>
    <row r="77" spans="1:8">
      <c r="A77" s="393"/>
      <c r="B77" s="394"/>
      <c r="C77" s="393"/>
      <c r="D77" s="392"/>
      <c r="E77" s="392"/>
      <c r="F77" s="392"/>
      <c r="G77" s="392"/>
      <c r="H77" s="392"/>
    </row>
    <row r="78" spans="1:8">
      <c r="A78" s="393"/>
      <c r="B78" s="394"/>
      <c r="C78" s="393"/>
      <c r="D78" s="392"/>
      <c r="E78" s="392"/>
      <c r="F78" s="392"/>
      <c r="G78" s="392"/>
      <c r="H78" s="392"/>
    </row>
    <row r="79" spans="1:8">
      <c r="A79" s="393"/>
      <c r="B79" s="394"/>
      <c r="C79" s="393"/>
      <c r="D79" s="392"/>
      <c r="E79" s="392"/>
      <c r="F79" s="392"/>
      <c r="G79" s="392"/>
      <c r="H79" s="392"/>
    </row>
    <row r="80" spans="1:8">
      <c r="A80" s="393"/>
      <c r="B80" s="394"/>
      <c r="C80" s="393"/>
      <c r="D80" s="392"/>
      <c r="E80" s="392"/>
      <c r="F80" s="392"/>
      <c r="G80" s="392"/>
      <c r="H80" s="392"/>
    </row>
    <row r="81" spans="1:8">
      <c r="A81" s="393"/>
      <c r="B81" s="394"/>
      <c r="C81" s="393"/>
      <c r="D81" s="392"/>
      <c r="E81" s="392"/>
      <c r="F81" s="392"/>
      <c r="G81" s="392"/>
      <c r="H81" s="392"/>
    </row>
    <row r="82" spans="1:8">
      <c r="A82" s="393"/>
      <c r="B82" s="394"/>
      <c r="C82" s="393"/>
      <c r="D82" s="392"/>
      <c r="E82" s="392"/>
      <c r="F82" s="392"/>
      <c r="G82" s="392"/>
      <c r="H82" s="392"/>
    </row>
    <row r="83" spans="1:8">
      <c r="A83" s="393"/>
      <c r="B83" s="394"/>
      <c r="C83" s="393"/>
      <c r="D83" s="392"/>
      <c r="E83" s="392"/>
      <c r="F83" s="392"/>
      <c r="G83" s="392"/>
      <c r="H83" s="392"/>
    </row>
    <row r="84" spans="1:8">
      <c r="A84" s="393"/>
      <c r="B84" s="394"/>
      <c r="C84" s="393"/>
      <c r="D84" s="392"/>
      <c r="E84" s="392"/>
      <c r="F84" s="392"/>
      <c r="G84" s="392"/>
      <c r="H84" s="392"/>
    </row>
    <row r="85" spans="1:8">
      <c r="A85" s="393"/>
      <c r="B85" s="394"/>
      <c r="C85" s="393"/>
      <c r="D85" s="392"/>
      <c r="E85" s="392"/>
      <c r="F85" s="392"/>
      <c r="G85" s="392"/>
      <c r="H85" s="392"/>
    </row>
    <row r="86" spans="1:8">
      <c r="A86" s="393"/>
      <c r="B86" s="394"/>
      <c r="C86" s="393"/>
      <c r="D86" s="392"/>
      <c r="E86" s="392"/>
      <c r="F86" s="392"/>
      <c r="G86" s="392"/>
      <c r="H86" s="392"/>
    </row>
    <row r="87" spans="1:8">
      <c r="A87" s="393"/>
      <c r="B87" s="394"/>
      <c r="C87" s="393"/>
      <c r="D87" s="392"/>
      <c r="E87" s="392"/>
      <c r="F87" s="392"/>
      <c r="G87" s="392"/>
      <c r="H87" s="392"/>
    </row>
    <row r="88" spans="1:8">
      <c r="A88" s="393"/>
      <c r="B88" s="394"/>
      <c r="C88" s="393"/>
      <c r="D88" s="392"/>
      <c r="E88" s="392"/>
      <c r="F88" s="392"/>
      <c r="G88" s="392"/>
      <c r="H88" s="392"/>
    </row>
    <row r="89" spans="1:8">
      <c r="A89" s="393"/>
      <c r="B89" s="394"/>
      <c r="C89" s="393"/>
      <c r="D89" s="392"/>
      <c r="E89" s="392"/>
      <c r="F89" s="392"/>
      <c r="G89" s="392"/>
      <c r="H89" s="392"/>
    </row>
    <row r="90" spans="1:8">
      <c r="A90" s="393"/>
      <c r="B90" s="394"/>
      <c r="C90" s="393"/>
      <c r="D90" s="392"/>
      <c r="E90" s="392"/>
      <c r="F90" s="392"/>
      <c r="G90" s="392"/>
      <c r="H90" s="392"/>
    </row>
    <row r="91" spans="1:8">
      <c r="A91" s="393"/>
      <c r="B91" s="394"/>
      <c r="C91" s="393"/>
      <c r="D91" s="392"/>
      <c r="E91" s="392"/>
      <c r="F91" s="392"/>
      <c r="G91" s="392"/>
      <c r="H91" s="392"/>
    </row>
    <row r="92" spans="1:8">
      <c r="A92" s="393"/>
      <c r="B92" s="394"/>
      <c r="C92" s="393"/>
      <c r="D92" s="392"/>
      <c r="E92" s="392"/>
      <c r="F92" s="392"/>
      <c r="G92" s="392"/>
      <c r="H92" s="392"/>
    </row>
    <row r="93" spans="1:8">
      <c r="A93" s="393"/>
      <c r="B93" s="394"/>
      <c r="C93" s="393"/>
      <c r="D93" s="392"/>
      <c r="E93" s="392"/>
      <c r="F93" s="392"/>
      <c r="G93" s="392"/>
      <c r="H93" s="392"/>
    </row>
    <row r="94" spans="1:8">
      <c r="A94" s="393"/>
      <c r="B94" s="394"/>
      <c r="C94" s="393"/>
      <c r="D94" s="392"/>
      <c r="E94" s="392"/>
      <c r="F94" s="392"/>
      <c r="G94" s="392"/>
      <c r="H94" s="392"/>
    </row>
    <row r="95" spans="1:8">
      <c r="A95" s="393"/>
      <c r="B95" s="394"/>
      <c r="C95" s="393"/>
      <c r="D95" s="392"/>
      <c r="E95" s="392"/>
      <c r="F95" s="392"/>
      <c r="G95" s="392"/>
      <c r="H95" s="392"/>
    </row>
    <row r="96" spans="1:8">
      <c r="A96" s="393"/>
      <c r="B96" s="394"/>
      <c r="C96" s="393"/>
      <c r="D96" s="392"/>
      <c r="E96" s="392"/>
      <c r="F96" s="392"/>
      <c r="G96" s="392"/>
      <c r="H96" s="392"/>
    </row>
    <row r="97" spans="1:8">
      <c r="A97" s="393"/>
      <c r="B97" s="394"/>
      <c r="C97" s="393"/>
      <c r="D97" s="392"/>
      <c r="E97" s="392"/>
      <c r="F97" s="392"/>
      <c r="G97" s="392"/>
      <c r="H97" s="392"/>
    </row>
    <row r="98" spans="1:8">
      <c r="A98" s="393"/>
      <c r="B98" s="394"/>
      <c r="C98" s="393"/>
      <c r="D98" s="392"/>
      <c r="E98" s="392"/>
      <c r="F98" s="392"/>
      <c r="G98" s="392"/>
      <c r="H98" s="392"/>
    </row>
    <row r="99" spans="1:8">
      <c r="A99" s="393"/>
      <c r="B99" s="394"/>
      <c r="C99" s="393"/>
      <c r="D99" s="392"/>
      <c r="E99" s="392"/>
      <c r="F99" s="392"/>
      <c r="G99" s="392"/>
      <c r="H99" s="392"/>
    </row>
    <row r="100" spans="1:8">
      <c r="A100" s="393"/>
      <c r="B100" s="394"/>
      <c r="C100" s="393"/>
      <c r="D100" s="392"/>
      <c r="E100" s="392"/>
      <c r="F100" s="392"/>
      <c r="G100" s="392"/>
      <c r="H100" s="392"/>
    </row>
    <row r="101" spans="1:8">
      <c r="A101" s="393"/>
      <c r="B101" s="394"/>
      <c r="C101" s="393"/>
      <c r="D101" s="392"/>
      <c r="E101" s="392"/>
      <c r="F101" s="392"/>
      <c r="G101" s="392"/>
      <c r="H101" s="392"/>
    </row>
    <row r="102" spans="1:8">
      <c r="A102" s="393"/>
      <c r="B102" s="394"/>
      <c r="C102" s="393"/>
      <c r="D102" s="392"/>
      <c r="E102" s="392"/>
      <c r="F102" s="392"/>
      <c r="G102" s="392"/>
      <c r="H102" s="392"/>
    </row>
    <row r="103" spans="1:8">
      <c r="A103" s="393"/>
      <c r="B103" s="394"/>
      <c r="C103" s="393"/>
      <c r="D103" s="392"/>
      <c r="E103" s="392"/>
      <c r="F103" s="392"/>
      <c r="G103" s="392"/>
      <c r="H103" s="392"/>
    </row>
    <row r="104" spans="1:8">
      <c r="A104" s="393"/>
      <c r="B104" s="394"/>
      <c r="C104" s="393"/>
      <c r="D104" s="392"/>
      <c r="E104" s="392"/>
      <c r="F104" s="392"/>
      <c r="G104" s="392"/>
      <c r="H104" s="392"/>
    </row>
    <row r="105" spans="1:8">
      <c r="A105" s="393"/>
      <c r="B105" s="394"/>
      <c r="C105" s="393"/>
      <c r="D105" s="392"/>
      <c r="E105" s="392"/>
      <c r="F105" s="392"/>
      <c r="G105" s="392"/>
      <c r="H105" s="392"/>
    </row>
    <row r="106" spans="1:8">
      <c r="A106" s="393"/>
      <c r="B106" s="394"/>
      <c r="C106" s="393"/>
      <c r="D106" s="392"/>
      <c r="E106" s="392"/>
      <c r="F106" s="392"/>
      <c r="G106" s="392"/>
      <c r="H106" s="392"/>
    </row>
    <row r="107" spans="1:8">
      <c r="A107" s="393"/>
      <c r="B107" s="394"/>
      <c r="C107" s="393"/>
      <c r="D107" s="392"/>
      <c r="E107" s="392"/>
      <c r="F107" s="392"/>
      <c r="G107" s="392"/>
      <c r="H107" s="392"/>
    </row>
    <row r="108" spans="1:8">
      <c r="A108" s="393"/>
      <c r="B108" s="394"/>
      <c r="C108" s="393"/>
      <c r="D108" s="392"/>
      <c r="E108" s="392"/>
      <c r="F108" s="392"/>
      <c r="G108" s="392"/>
      <c r="H108" s="392"/>
    </row>
    <row r="109" spans="1:8">
      <c r="A109" s="393"/>
      <c r="B109" s="394"/>
      <c r="C109" s="393"/>
      <c r="D109" s="392"/>
      <c r="E109" s="392"/>
      <c r="F109" s="392"/>
      <c r="G109" s="392"/>
      <c r="H109" s="392"/>
    </row>
    <row r="110" spans="1:8">
      <c r="A110" s="393"/>
      <c r="B110" s="394"/>
      <c r="C110" s="393"/>
      <c r="D110" s="392"/>
      <c r="E110" s="392"/>
      <c r="F110" s="392"/>
      <c r="G110" s="392"/>
      <c r="H110" s="392"/>
    </row>
    <row r="111" spans="1:8">
      <c r="A111" s="393"/>
      <c r="B111" s="394"/>
      <c r="C111" s="393"/>
      <c r="D111" s="392"/>
      <c r="E111" s="392"/>
      <c r="F111" s="392"/>
      <c r="G111" s="392"/>
      <c r="H111" s="392"/>
    </row>
    <row r="112" spans="1:8">
      <c r="A112" s="393"/>
      <c r="B112" s="394"/>
      <c r="C112" s="393"/>
      <c r="D112" s="392"/>
      <c r="E112" s="392"/>
      <c r="F112" s="392"/>
      <c r="G112" s="392"/>
      <c r="H112" s="392"/>
    </row>
    <row r="113" spans="1:8">
      <c r="A113" s="393"/>
      <c r="B113" s="394"/>
      <c r="C113" s="393"/>
      <c r="D113" s="392"/>
      <c r="E113" s="392"/>
      <c r="F113" s="392"/>
      <c r="G113" s="392"/>
      <c r="H113" s="392"/>
    </row>
    <row r="114" spans="1:8">
      <c r="A114" s="393"/>
      <c r="B114" s="394"/>
      <c r="C114" s="393"/>
      <c r="D114" s="392"/>
      <c r="E114" s="392"/>
      <c r="F114" s="392"/>
      <c r="G114" s="392"/>
      <c r="H114" s="392"/>
    </row>
    <row r="115" spans="1:8">
      <c r="A115" s="393"/>
      <c r="B115" s="394"/>
      <c r="C115" s="393"/>
      <c r="D115" s="392"/>
      <c r="E115" s="392"/>
      <c r="F115" s="392"/>
      <c r="G115" s="392"/>
      <c r="H115" s="392"/>
    </row>
    <row r="116" spans="1:8">
      <c r="A116" s="393"/>
      <c r="B116" s="394"/>
      <c r="C116" s="393"/>
      <c r="D116" s="392"/>
      <c r="E116" s="392"/>
      <c r="F116" s="392"/>
      <c r="G116" s="392"/>
      <c r="H116" s="392"/>
    </row>
    <row r="117" spans="1:8">
      <c r="A117" s="393"/>
      <c r="B117" s="394"/>
      <c r="C117" s="393"/>
      <c r="D117" s="392"/>
      <c r="E117" s="392"/>
      <c r="F117" s="392"/>
      <c r="G117" s="392"/>
      <c r="H117" s="392"/>
    </row>
    <row r="118" spans="1:8">
      <c r="A118" s="393"/>
      <c r="B118" s="394"/>
      <c r="C118" s="393"/>
      <c r="D118" s="392"/>
      <c r="E118" s="392"/>
      <c r="F118" s="392"/>
      <c r="G118" s="392"/>
      <c r="H118" s="392"/>
    </row>
    <row r="119" spans="1:8">
      <c r="A119" s="393"/>
      <c r="B119" s="394"/>
      <c r="C119" s="393"/>
      <c r="D119" s="392"/>
      <c r="E119" s="392"/>
      <c r="F119" s="392"/>
      <c r="G119" s="392"/>
      <c r="H119" s="392"/>
    </row>
    <row r="120" spans="1:8">
      <c r="A120" s="393"/>
      <c r="B120" s="394"/>
      <c r="C120" s="393"/>
      <c r="D120" s="392"/>
      <c r="E120" s="392"/>
      <c r="F120" s="392"/>
      <c r="G120" s="392"/>
      <c r="H120" s="392"/>
    </row>
    <row r="121" spans="1:8">
      <c r="A121" s="393"/>
      <c r="B121" s="394"/>
      <c r="C121" s="393"/>
      <c r="D121" s="392"/>
      <c r="E121" s="392"/>
      <c r="F121" s="392"/>
      <c r="G121" s="392"/>
      <c r="H121" s="392"/>
    </row>
    <row r="122" spans="1:8">
      <c r="A122" s="393"/>
      <c r="B122" s="394"/>
      <c r="C122" s="393"/>
      <c r="D122" s="392"/>
      <c r="E122" s="392"/>
      <c r="F122" s="392"/>
      <c r="G122" s="392"/>
      <c r="H122" s="392"/>
    </row>
    <row r="123" spans="1:8">
      <c r="A123" s="393"/>
      <c r="B123" s="394"/>
      <c r="C123" s="393"/>
      <c r="D123" s="392"/>
      <c r="E123" s="392"/>
      <c r="F123" s="392"/>
      <c r="G123" s="392"/>
      <c r="H123" s="392"/>
    </row>
    <row r="124" spans="1:8">
      <c r="A124" s="393"/>
      <c r="B124" s="394"/>
      <c r="C124" s="393"/>
      <c r="D124" s="392"/>
      <c r="E124" s="392"/>
      <c r="F124" s="392"/>
      <c r="G124" s="392"/>
      <c r="H124" s="392"/>
    </row>
    <row r="125" spans="1:8">
      <c r="A125" s="393"/>
      <c r="B125" s="394"/>
      <c r="C125" s="393"/>
      <c r="D125" s="392"/>
      <c r="E125" s="392"/>
      <c r="F125" s="392"/>
      <c r="G125" s="392"/>
      <c r="H125" s="392"/>
    </row>
    <row r="126" spans="1:8">
      <c r="A126" s="393"/>
      <c r="B126" s="394"/>
      <c r="C126" s="393"/>
      <c r="D126" s="392"/>
      <c r="E126" s="392"/>
      <c r="F126" s="392"/>
      <c r="G126" s="392"/>
      <c r="H126" s="392"/>
    </row>
    <row r="127" spans="1:8">
      <c r="A127" s="393"/>
      <c r="B127" s="394"/>
      <c r="C127" s="393"/>
      <c r="D127" s="392"/>
      <c r="E127" s="392"/>
      <c r="F127" s="392"/>
      <c r="G127" s="392"/>
      <c r="H127" s="392"/>
    </row>
    <row r="128" spans="1:8">
      <c r="A128" s="393"/>
      <c r="B128" s="394"/>
      <c r="C128" s="393"/>
      <c r="D128" s="392"/>
      <c r="E128" s="392"/>
      <c r="F128" s="392"/>
      <c r="G128" s="392"/>
      <c r="H128" s="392"/>
    </row>
    <row r="129" spans="1:8">
      <c r="A129" s="393"/>
      <c r="B129" s="394"/>
      <c r="C129" s="393"/>
      <c r="D129" s="392"/>
      <c r="E129" s="392"/>
      <c r="F129" s="392"/>
      <c r="G129" s="392"/>
      <c r="H129" s="392"/>
    </row>
    <row r="130" spans="1:8">
      <c r="A130" s="393"/>
      <c r="B130" s="394"/>
      <c r="C130" s="393"/>
      <c r="D130" s="392"/>
      <c r="E130" s="392"/>
      <c r="F130" s="392"/>
      <c r="G130" s="392"/>
      <c r="H130" s="392"/>
    </row>
    <row r="131" spans="1:8">
      <c r="A131" s="393"/>
      <c r="B131" s="394"/>
      <c r="C131" s="393"/>
      <c r="D131" s="392"/>
      <c r="E131" s="392"/>
      <c r="F131" s="392"/>
      <c r="G131" s="392"/>
      <c r="H131" s="392"/>
    </row>
    <row r="132" spans="1:8">
      <c r="A132" s="393"/>
      <c r="B132" s="394"/>
      <c r="C132" s="393"/>
      <c r="D132" s="392"/>
      <c r="E132" s="392"/>
      <c r="F132" s="392"/>
      <c r="G132" s="392"/>
      <c r="H132" s="392"/>
    </row>
    <row r="133" spans="1:8">
      <c r="A133" s="393"/>
      <c r="B133" s="394"/>
      <c r="C133" s="393"/>
      <c r="D133" s="392"/>
      <c r="E133" s="392"/>
      <c r="F133" s="392"/>
      <c r="G133" s="392"/>
      <c r="H133" s="392"/>
    </row>
    <row r="134" spans="1:8">
      <c r="A134" s="393"/>
      <c r="B134" s="394"/>
      <c r="C134" s="393"/>
      <c r="D134" s="392"/>
      <c r="E134" s="392"/>
      <c r="F134" s="392"/>
      <c r="G134" s="392"/>
      <c r="H134" s="392"/>
    </row>
    <row r="135" spans="1:8">
      <c r="A135" s="393"/>
      <c r="B135" s="394"/>
      <c r="C135" s="393"/>
      <c r="D135" s="392"/>
      <c r="E135" s="392"/>
      <c r="F135" s="392"/>
      <c r="G135" s="392"/>
      <c r="H135" s="392"/>
    </row>
    <row r="136" spans="1:8">
      <c r="A136" s="393"/>
      <c r="B136" s="394"/>
      <c r="C136" s="393"/>
      <c r="D136" s="392"/>
      <c r="E136" s="392"/>
      <c r="F136" s="392"/>
      <c r="G136" s="392"/>
      <c r="H136" s="392"/>
    </row>
    <row r="137" spans="1:8">
      <c r="A137" s="393"/>
      <c r="B137" s="394"/>
      <c r="C137" s="393"/>
      <c r="D137" s="392"/>
      <c r="E137" s="392"/>
      <c r="F137" s="392"/>
      <c r="G137" s="392"/>
      <c r="H137" s="392"/>
    </row>
    <row r="138" spans="1:8">
      <c r="A138" s="393"/>
      <c r="B138" s="394"/>
      <c r="C138" s="393"/>
      <c r="D138" s="392"/>
      <c r="E138" s="392"/>
      <c r="F138" s="392"/>
      <c r="G138" s="392"/>
      <c r="H138" s="392"/>
    </row>
    <row r="139" spans="1:8">
      <c r="A139" s="393"/>
      <c r="B139" s="394"/>
      <c r="C139" s="393"/>
      <c r="D139" s="392"/>
      <c r="E139" s="392"/>
      <c r="F139" s="392"/>
      <c r="G139" s="392"/>
      <c r="H139" s="392"/>
    </row>
    <row r="140" spans="1:8">
      <c r="A140" s="393"/>
      <c r="B140" s="394"/>
      <c r="C140" s="393"/>
      <c r="D140" s="392"/>
      <c r="E140" s="392"/>
      <c r="F140" s="392"/>
      <c r="G140" s="392"/>
      <c r="H140" s="392"/>
    </row>
    <row r="141" spans="1:8">
      <c r="A141" s="393"/>
      <c r="B141" s="394"/>
      <c r="C141" s="393"/>
      <c r="D141" s="392"/>
      <c r="E141" s="392"/>
      <c r="F141" s="392"/>
      <c r="G141" s="392"/>
      <c r="H141" s="392"/>
    </row>
    <row r="142" spans="1:8">
      <c r="A142" s="393"/>
      <c r="B142" s="394"/>
      <c r="C142" s="393"/>
      <c r="D142" s="392"/>
      <c r="E142" s="392"/>
      <c r="F142" s="392"/>
      <c r="G142" s="392"/>
      <c r="H142" s="392"/>
    </row>
    <row r="143" spans="1:8">
      <c r="A143" s="393"/>
      <c r="B143" s="394"/>
      <c r="C143" s="393"/>
      <c r="D143" s="392"/>
      <c r="E143" s="392"/>
      <c r="F143" s="392"/>
      <c r="G143" s="392"/>
      <c r="H143" s="392"/>
    </row>
    <row r="144" spans="1:8">
      <c r="A144" s="393"/>
      <c r="B144" s="394"/>
      <c r="C144" s="393"/>
      <c r="D144" s="392"/>
      <c r="E144" s="392"/>
      <c r="F144" s="392"/>
      <c r="G144" s="392"/>
      <c r="H144" s="392"/>
    </row>
    <row r="145" spans="1:8">
      <c r="A145" s="393"/>
      <c r="B145" s="394"/>
      <c r="C145" s="393"/>
      <c r="D145" s="392"/>
      <c r="E145" s="392"/>
      <c r="F145" s="392"/>
      <c r="G145" s="392"/>
      <c r="H145" s="392"/>
    </row>
    <row r="146" spans="1:8">
      <c r="A146" s="393"/>
      <c r="B146" s="394"/>
      <c r="C146" s="393"/>
      <c r="D146" s="392"/>
      <c r="E146" s="392"/>
      <c r="F146" s="392"/>
      <c r="G146" s="392"/>
      <c r="H146" s="392"/>
    </row>
    <row r="147" spans="1:8">
      <c r="A147" s="393"/>
      <c r="B147" s="394"/>
      <c r="C147" s="393"/>
      <c r="D147" s="392"/>
      <c r="E147" s="392"/>
      <c r="F147" s="392"/>
      <c r="G147" s="392"/>
      <c r="H147" s="392"/>
    </row>
    <row r="148" spans="1:8">
      <c r="A148" s="393"/>
      <c r="B148" s="394"/>
      <c r="C148" s="393"/>
      <c r="D148" s="392"/>
      <c r="E148" s="392"/>
      <c r="F148" s="392"/>
      <c r="G148" s="392"/>
      <c r="H148" s="392"/>
    </row>
    <row r="149" spans="1:8">
      <c r="A149" s="393"/>
      <c r="B149" s="394"/>
      <c r="C149" s="393"/>
      <c r="D149" s="392"/>
      <c r="E149" s="392"/>
      <c r="F149" s="392"/>
      <c r="G149" s="392"/>
      <c r="H149" s="392"/>
    </row>
    <row r="150" spans="1:8">
      <c r="A150" s="393"/>
      <c r="B150" s="394"/>
      <c r="C150" s="393"/>
      <c r="D150" s="392"/>
      <c r="E150" s="392"/>
      <c r="F150" s="392"/>
      <c r="G150" s="392"/>
      <c r="H150" s="392"/>
    </row>
    <row r="151" spans="1:8">
      <c r="A151" s="393"/>
      <c r="B151" s="394"/>
      <c r="C151" s="393"/>
      <c r="D151" s="392"/>
      <c r="E151" s="392"/>
      <c r="F151" s="392"/>
      <c r="G151" s="392"/>
      <c r="H151" s="392"/>
    </row>
    <row r="152" spans="1:8">
      <c r="A152" s="393"/>
      <c r="B152" s="394"/>
      <c r="C152" s="393"/>
      <c r="D152" s="392"/>
      <c r="E152" s="392"/>
      <c r="F152" s="392"/>
      <c r="G152" s="392"/>
      <c r="H152" s="392"/>
    </row>
    <row r="153" spans="1:8">
      <c r="A153" s="393"/>
      <c r="B153" s="394"/>
      <c r="C153" s="393"/>
      <c r="D153" s="392"/>
      <c r="E153" s="392"/>
      <c r="F153" s="392"/>
      <c r="G153" s="392"/>
      <c r="H153" s="392"/>
    </row>
    <row r="154" spans="1:8">
      <c r="A154" s="393"/>
      <c r="B154" s="394"/>
      <c r="C154" s="393"/>
      <c r="D154" s="392"/>
      <c r="E154" s="392"/>
      <c r="F154" s="392"/>
      <c r="G154" s="392"/>
      <c r="H154" s="392"/>
    </row>
    <row r="155" spans="1:8">
      <c r="A155" s="393"/>
      <c r="B155" s="394"/>
      <c r="C155" s="393"/>
      <c r="D155" s="392"/>
      <c r="E155" s="392"/>
      <c r="F155" s="392"/>
      <c r="G155" s="392"/>
      <c r="H155" s="392"/>
    </row>
    <row r="156" spans="1:8">
      <c r="A156" s="393"/>
      <c r="B156" s="394"/>
      <c r="C156" s="393"/>
      <c r="D156" s="392"/>
      <c r="E156" s="392"/>
      <c r="F156" s="392"/>
      <c r="G156" s="392"/>
      <c r="H156" s="392"/>
    </row>
    <row r="157" spans="1:8">
      <c r="A157" s="393"/>
      <c r="B157" s="394"/>
      <c r="C157" s="393"/>
      <c r="D157" s="392"/>
      <c r="E157" s="392"/>
      <c r="F157" s="392"/>
      <c r="G157" s="392"/>
      <c r="H157" s="392"/>
    </row>
    <row r="158" spans="1:8">
      <c r="A158" s="393"/>
      <c r="B158" s="394"/>
      <c r="C158" s="393"/>
      <c r="D158" s="392"/>
      <c r="E158" s="392"/>
      <c r="F158" s="392"/>
      <c r="G158" s="392"/>
      <c r="H158" s="392"/>
    </row>
    <row r="159" spans="1:8">
      <c r="A159" s="393"/>
      <c r="B159" s="394"/>
      <c r="C159" s="393"/>
      <c r="D159" s="392"/>
      <c r="E159" s="392"/>
      <c r="F159" s="392"/>
      <c r="G159" s="392"/>
      <c r="H159" s="392"/>
    </row>
    <row r="160" spans="1:8">
      <c r="A160" s="393"/>
      <c r="B160" s="394"/>
      <c r="C160" s="393"/>
      <c r="D160" s="392"/>
      <c r="E160" s="392"/>
      <c r="F160" s="392"/>
      <c r="G160" s="392"/>
      <c r="H160" s="392"/>
    </row>
    <row r="161" spans="1:8">
      <c r="A161" s="393"/>
      <c r="B161" s="394"/>
      <c r="C161" s="393"/>
      <c r="D161" s="392"/>
      <c r="E161" s="392"/>
      <c r="F161" s="392"/>
      <c r="G161" s="392"/>
      <c r="H161" s="392"/>
    </row>
    <row r="162" spans="1:8">
      <c r="A162" s="393"/>
      <c r="B162" s="394"/>
      <c r="C162" s="393"/>
      <c r="D162" s="392"/>
      <c r="E162" s="392"/>
      <c r="F162" s="392"/>
      <c r="G162" s="392"/>
      <c r="H162" s="392"/>
    </row>
    <row r="163" spans="1:8">
      <c r="A163" s="393"/>
      <c r="B163" s="394"/>
      <c r="C163" s="393"/>
      <c r="D163" s="392"/>
      <c r="E163" s="392"/>
      <c r="F163" s="392"/>
      <c r="G163" s="392"/>
      <c r="H163" s="392"/>
    </row>
  </sheetData>
  <sheetProtection selectLockedCells="1" selectUnlockedCells="1"/>
  <mergeCells count="17">
    <mergeCell ref="A1:H1"/>
    <mergeCell ref="B2:H2"/>
    <mergeCell ref="A5:A6"/>
    <mergeCell ref="B5:B6"/>
    <mergeCell ref="C5:C6"/>
    <mergeCell ref="D5:D6"/>
    <mergeCell ref="E5:F5"/>
    <mergeCell ref="G5:H5"/>
    <mergeCell ref="A35:D35"/>
    <mergeCell ref="E35:H35"/>
    <mergeCell ref="A32:D32"/>
    <mergeCell ref="E32:F32"/>
    <mergeCell ref="G32:H32"/>
    <mergeCell ref="E33:F33"/>
    <mergeCell ref="G33:H33"/>
    <mergeCell ref="E34:F34"/>
    <mergeCell ref="G34:H34"/>
  </mergeCells>
  <pageMargins left="0.7" right="0.7" top="0.78749999999999998" bottom="0.78749999999999998" header="0.51180555555555551" footer="0.51180555555555551"/>
  <pageSetup paperSize="9" scale="79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156"/>
  <sheetViews>
    <sheetView workbookViewId="0">
      <selection sqref="A1:H1"/>
    </sheetView>
  </sheetViews>
  <sheetFormatPr defaultRowHeight="15"/>
  <cols>
    <col min="1" max="1" width="10.83203125" style="391" customWidth="1"/>
    <col min="2" max="2" width="61.6640625" style="391" customWidth="1"/>
    <col min="3" max="3" width="9.83203125" style="391" customWidth="1"/>
    <col min="4" max="4" width="10.1640625" style="391" customWidth="1"/>
    <col min="5" max="5" width="10.83203125" style="391" customWidth="1"/>
    <col min="6" max="6" width="9.33203125" style="391"/>
    <col min="7" max="7" width="10.83203125" style="391" customWidth="1"/>
    <col min="8" max="16384" width="9.33203125" style="391"/>
  </cols>
  <sheetData>
    <row r="1" spans="1:9" ht="33.75" customHeight="1" thickBot="1">
      <c r="A1" s="565" t="s">
        <v>2427</v>
      </c>
      <c r="B1" s="565"/>
      <c r="C1" s="565"/>
      <c r="D1" s="565"/>
      <c r="E1" s="565"/>
      <c r="F1" s="565"/>
      <c r="G1" s="565"/>
      <c r="H1" s="565"/>
    </row>
    <row r="2" spans="1:9" ht="17.25" customHeight="1" thickBot="1">
      <c r="A2" s="510" t="s">
        <v>2426</v>
      </c>
      <c r="B2" s="583" t="s">
        <v>2425</v>
      </c>
      <c r="C2" s="583"/>
      <c r="D2" s="583"/>
      <c r="E2" s="583"/>
      <c r="F2" s="583"/>
      <c r="G2" s="583"/>
      <c r="H2" s="583"/>
      <c r="I2" s="417"/>
    </row>
    <row r="3" spans="1:9" ht="23.25">
      <c r="A3" s="469" t="s">
        <v>2424</v>
      </c>
      <c r="B3" s="468"/>
      <c r="C3" s="468"/>
      <c r="D3" s="468"/>
      <c r="E3" s="468"/>
      <c r="F3" s="468"/>
      <c r="G3" s="468"/>
      <c r="H3" s="467"/>
      <c r="I3" s="417"/>
    </row>
    <row r="4" spans="1:9" ht="18.75" thickBot="1">
      <c r="A4" s="466" t="s">
        <v>2452</v>
      </c>
      <c r="B4" s="465"/>
      <c r="C4" s="464"/>
      <c r="D4" s="464"/>
      <c r="E4" s="463"/>
      <c r="F4" s="463"/>
      <c r="G4" s="463"/>
      <c r="H4" s="462"/>
      <c r="I4" s="417"/>
    </row>
    <row r="5" spans="1:9" ht="14.1" customHeight="1">
      <c r="A5" s="567" t="s">
        <v>2422</v>
      </c>
      <c r="B5" s="568" t="s">
        <v>56</v>
      </c>
      <c r="C5" s="568" t="s">
        <v>2421</v>
      </c>
      <c r="D5" s="569" t="s">
        <v>133</v>
      </c>
      <c r="E5" s="570" t="s">
        <v>2420</v>
      </c>
      <c r="F5" s="570"/>
      <c r="G5" s="570" t="s">
        <v>2419</v>
      </c>
      <c r="H5" s="570"/>
      <c r="I5" s="417"/>
    </row>
    <row r="6" spans="1:9">
      <c r="A6" s="567"/>
      <c r="B6" s="568"/>
      <c r="C6" s="568"/>
      <c r="D6" s="569"/>
      <c r="E6" s="509" t="s">
        <v>2418</v>
      </c>
      <c r="F6" s="508" t="s">
        <v>2289</v>
      </c>
      <c r="G6" s="509" t="s">
        <v>2418</v>
      </c>
      <c r="H6" s="508" t="s">
        <v>2289</v>
      </c>
      <c r="I6" s="417"/>
    </row>
    <row r="7" spans="1:9" ht="15.75" thickBot="1">
      <c r="A7" s="456" t="s">
        <v>2417</v>
      </c>
      <c r="B7" s="458" t="s">
        <v>2416</v>
      </c>
      <c r="C7" s="458" t="s">
        <v>2415</v>
      </c>
      <c r="D7" s="457" t="s">
        <v>2414</v>
      </c>
      <c r="E7" s="456" t="s">
        <v>2413</v>
      </c>
      <c r="F7" s="454" t="s">
        <v>2412</v>
      </c>
      <c r="G7" s="456" t="s">
        <v>2411</v>
      </c>
      <c r="H7" s="454" t="s">
        <v>2410</v>
      </c>
      <c r="I7" s="417"/>
    </row>
    <row r="8" spans="1:9" ht="15" customHeight="1">
      <c r="A8" s="484">
        <v>1</v>
      </c>
      <c r="B8" s="413" t="s">
        <v>2451</v>
      </c>
      <c r="C8" s="403" t="s">
        <v>2133</v>
      </c>
      <c r="D8" s="402">
        <v>1</v>
      </c>
      <c r="E8" s="401"/>
      <c r="F8" s="414"/>
      <c r="G8" s="506"/>
      <c r="H8" s="402"/>
      <c r="I8" s="417"/>
    </row>
    <row r="9" spans="1:9" ht="15" customHeight="1">
      <c r="A9" s="484">
        <v>2</v>
      </c>
      <c r="B9" s="413" t="s">
        <v>2450</v>
      </c>
      <c r="C9" s="403" t="s">
        <v>2133</v>
      </c>
      <c r="D9" s="402">
        <v>1</v>
      </c>
      <c r="E9" s="401"/>
      <c r="F9" s="414"/>
      <c r="G9" s="506"/>
      <c r="H9" s="402"/>
      <c r="I9" s="417"/>
    </row>
    <row r="10" spans="1:9" ht="15" customHeight="1">
      <c r="A10" s="484">
        <v>3</v>
      </c>
      <c r="B10" s="413" t="s">
        <v>2449</v>
      </c>
      <c r="C10" s="403" t="s">
        <v>2133</v>
      </c>
      <c r="D10" s="402">
        <v>1</v>
      </c>
      <c r="E10" s="401"/>
      <c r="F10" s="414"/>
      <c r="G10" s="506"/>
      <c r="H10" s="436"/>
      <c r="I10" s="417"/>
    </row>
    <row r="11" spans="1:9" ht="15" customHeight="1">
      <c r="A11" s="484">
        <v>4</v>
      </c>
      <c r="B11" s="413" t="s">
        <v>2448</v>
      </c>
      <c r="C11" s="403" t="s">
        <v>2133</v>
      </c>
      <c r="D11" s="402">
        <v>1</v>
      </c>
      <c r="E11" s="401"/>
      <c r="F11" s="414"/>
      <c r="G11" s="506"/>
      <c r="H11" s="507"/>
      <c r="I11" s="417"/>
    </row>
    <row r="12" spans="1:9" ht="15" customHeight="1">
      <c r="A12" s="484">
        <v>5</v>
      </c>
      <c r="B12" s="413" t="s">
        <v>2447</v>
      </c>
      <c r="C12" s="403" t="s">
        <v>2133</v>
      </c>
      <c r="D12" s="402">
        <v>1</v>
      </c>
      <c r="E12" s="401"/>
      <c r="F12" s="414"/>
      <c r="G12" s="506"/>
      <c r="H12" s="507"/>
      <c r="I12" s="417"/>
    </row>
    <row r="13" spans="1:9" ht="15" customHeight="1">
      <c r="A13" s="484">
        <v>6</v>
      </c>
      <c r="B13" s="413" t="s">
        <v>2446</v>
      </c>
      <c r="C13" s="403" t="s">
        <v>2133</v>
      </c>
      <c r="D13" s="402">
        <v>4</v>
      </c>
      <c r="E13" s="401"/>
      <c r="F13" s="414"/>
      <c r="G13" s="506"/>
      <c r="H13" s="507"/>
      <c r="I13" s="417"/>
    </row>
    <row r="14" spans="1:9" ht="15" customHeight="1">
      <c r="A14" s="484">
        <v>7</v>
      </c>
      <c r="B14" s="413" t="s">
        <v>2396</v>
      </c>
      <c r="C14" s="403" t="s">
        <v>2133</v>
      </c>
      <c r="D14" s="402">
        <v>4</v>
      </c>
      <c r="E14" s="401"/>
      <c r="F14" s="414"/>
      <c r="G14" s="506"/>
      <c r="H14" s="437"/>
      <c r="I14" s="417"/>
    </row>
    <row r="15" spans="1:9" ht="15.75" customHeight="1">
      <c r="A15" s="484">
        <v>8</v>
      </c>
      <c r="B15" s="416" t="s">
        <v>2398</v>
      </c>
      <c r="C15" s="415" t="s">
        <v>2133</v>
      </c>
      <c r="D15" s="414">
        <f>D13+D14</f>
        <v>8</v>
      </c>
      <c r="E15" s="401"/>
      <c r="F15" s="418"/>
      <c r="G15" s="411"/>
      <c r="H15" s="436"/>
      <c r="I15" s="417"/>
    </row>
    <row r="16" spans="1:9" ht="15" customHeight="1">
      <c r="A16" s="484">
        <v>9</v>
      </c>
      <c r="B16" s="413" t="s">
        <v>2445</v>
      </c>
      <c r="C16" s="403" t="s">
        <v>434</v>
      </c>
      <c r="D16" s="402">
        <v>6.5</v>
      </c>
      <c r="E16" s="401"/>
      <c r="F16" s="414"/>
      <c r="G16" s="506"/>
      <c r="H16" s="437"/>
      <c r="I16" s="417"/>
    </row>
    <row r="17" spans="1:9" ht="15" customHeight="1">
      <c r="A17" s="484">
        <v>10</v>
      </c>
      <c r="B17" s="441" t="s">
        <v>2434</v>
      </c>
      <c r="C17" s="440" t="s">
        <v>434</v>
      </c>
      <c r="D17" s="398">
        <f>D16</f>
        <v>6.5</v>
      </c>
      <c r="E17" s="401"/>
      <c r="F17" s="418"/>
      <c r="G17" s="411"/>
      <c r="H17" s="402"/>
      <c r="I17" s="417"/>
    </row>
    <row r="18" spans="1:9" ht="15" customHeight="1">
      <c r="A18" s="484">
        <v>11</v>
      </c>
      <c r="B18" s="413" t="s">
        <v>2388</v>
      </c>
      <c r="C18" s="488" t="s">
        <v>434</v>
      </c>
      <c r="D18" s="485">
        <f>D16</f>
        <v>6.5</v>
      </c>
      <c r="E18" s="401"/>
      <c r="F18" s="418"/>
      <c r="G18" s="411"/>
      <c r="H18" s="402"/>
      <c r="I18" s="417"/>
    </row>
    <row r="19" spans="1:9" ht="15" customHeight="1">
      <c r="A19" s="484">
        <v>12</v>
      </c>
      <c r="B19" s="404" t="s">
        <v>2387</v>
      </c>
      <c r="C19" s="403" t="s">
        <v>2133</v>
      </c>
      <c r="D19" s="402">
        <v>1</v>
      </c>
      <c r="E19" s="401"/>
      <c r="F19" s="402"/>
      <c r="G19" s="399"/>
      <c r="H19" s="402"/>
      <c r="I19" s="417"/>
    </row>
    <row r="20" spans="1:9" ht="15" customHeight="1">
      <c r="A20" s="484">
        <v>13</v>
      </c>
      <c r="B20" s="404" t="s">
        <v>2444</v>
      </c>
      <c r="C20" s="403" t="s">
        <v>2381</v>
      </c>
      <c r="D20" s="402">
        <v>1</v>
      </c>
      <c r="E20" s="401"/>
      <c r="F20" s="418"/>
      <c r="G20" s="399"/>
      <c r="H20" s="402"/>
      <c r="I20" s="417"/>
    </row>
    <row r="21" spans="1:9" ht="15" customHeight="1">
      <c r="A21" s="484">
        <v>14</v>
      </c>
      <c r="B21" s="404" t="s">
        <v>2385</v>
      </c>
      <c r="C21" s="403" t="s">
        <v>2381</v>
      </c>
      <c r="D21" s="402">
        <v>1</v>
      </c>
      <c r="E21" s="401"/>
      <c r="F21" s="418"/>
      <c r="G21" s="399"/>
      <c r="H21" s="402"/>
      <c r="I21" s="417"/>
    </row>
    <row r="22" spans="1:9" ht="15" customHeight="1">
      <c r="A22" s="484">
        <v>15</v>
      </c>
      <c r="B22" s="404" t="s">
        <v>2384</v>
      </c>
      <c r="C22" s="403" t="s">
        <v>2381</v>
      </c>
      <c r="D22" s="402">
        <v>1</v>
      </c>
      <c r="E22" s="401"/>
      <c r="F22" s="418"/>
      <c r="G22" s="399"/>
      <c r="H22" s="402"/>
      <c r="I22" s="417"/>
    </row>
    <row r="23" spans="1:9" ht="16.5" customHeight="1">
      <c r="A23" s="484">
        <v>16</v>
      </c>
      <c r="B23" s="404" t="s">
        <v>2383</v>
      </c>
      <c r="C23" s="403" t="s">
        <v>2381</v>
      </c>
      <c r="D23" s="402">
        <v>1</v>
      </c>
      <c r="E23" s="401"/>
      <c r="F23" s="418"/>
      <c r="G23" s="399"/>
      <c r="H23" s="402"/>
      <c r="I23" s="417"/>
    </row>
    <row r="24" spans="1:9" ht="17.25" customHeight="1" thickBot="1">
      <c r="A24" s="505">
        <v>17</v>
      </c>
      <c r="B24" s="504" t="s">
        <v>2382</v>
      </c>
      <c r="C24" s="503" t="s">
        <v>2381</v>
      </c>
      <c r="D24" s="477">
        <v>1</v>
      </c>
      <c r="E24" s="480"/>
      <c r="F24" s="479"/>
      <c r="G24" s="478"/>
      <c r="H24" s="477"/>
    </row>
    <row r="25" spans="1:9">
      <c r="A25" s="580" t="s">
        <v>2380</v>
      </c>
      <c r="B25" s="581"/>
      <c r="C25" s="581"/>
      <c r="D25" s="582"/>
      <c r="E25" s="559"/>
      <c r="F25" s="559"/>
      <c r="G25" s="560"/>
      <c r="H25" s="560"/>
    </row>
    <row r="26" spans="1:9">
      <c r="A26" s="476"/>
      <c r="B26" s="397" t="s">
        <v>2379</v>
      </c>
      <c r="C26" s="396" t="s">
        <v>2377</v>
      </c>
      <c r="D26" s="395"/>
      <c r="E26" s="561"/>
      <c r="F26" s="561"/>
      <c r="G26" s="562"/>
      <c r="H26" s="562"/>
    </row>
    <row r="27" spans="1:9" ht="23.1" customHeight="1" thickBot="1">
      <c r="A27" s="474"/>
      <c r="B27" s="473" t="s">
        <v>2378</v>
      </c>
      <c r="C27" s="472" t="s">
        <v>2377</v>
      </c>
      <c r="D27" s="502"/>
      <c r="E27" s="563"/>
      <c r="F27" s="563"/>
      <c r="G27" s="564"/>
      <c r="H27" s="564"/>
    </row>
    <row r="28" spans="1:9" ht="24" thickBot="1">
      <c r="A28" s="576" t="s">
        <v>2376</v>
      </c>
      <c r="B28" s="577"/>
      <c r="C28" s="577"/>
      <c r="D28" s="578"/>
      <c r="E28" s="579"/>
      <c r="F28" s="579"/>
      <c r="G28" s="579"/>
      <c r="H28" s="579"/>
    </row>
    <row r="29" spans="1:9">
      <c r="A29" s="393"/>
      <c r="B29" s="394"/>
      <c r="C29" s="393"/>
      <c r="D29" s="392"/>
      <c r="E29" s="392"/>
      <c r="F29" s="392"/>
      <c r="G29" s="392"/>
      <c r="H29" s="392"/>
    </row>
    <row r="30" spans="1:9">
      <c r="A30" s="393"/>
      <c r="B30" s="394"/>
      <c r="C30" s="393"/>
      <c r="D30" s="392"/>
      <c r="E30" s="392"/>
      <c r="F30" s="392"/>
      <c r="G30" s="392"/>
      <c r="H30" s="392"/>
    </row>
    <row r="31" spans="1:9">
      <c r="A31" s="393"/>
      <c r="B31" s="394"/>
      <c r="C31" s="393"/>
      <c r="D31" s="392"/>
      <c r="E31" s="392"/>
      <c r="F31" s="392"/>
      <c r="G31" s="392"/>
      <c r="H31" s="392"/>
    </row>
    <row r="32" spans="1:9">
      <c r="A32" s="393"/>
      <c r="B32" s="394"/>
      <c r="C32" s="393"/>
      <c r="D32" s="392"/>
      <c r="E32" s="392"/>
      <c r="F32" s="392"/>
      <c r="G32" s="392"/>
      <c r="H32" s="392"/>
    </row>
    <row r="33" spans="1:8">
      <c r="A33" s="393"/>
      <c r="B33" s="394"/>
      <c r="C33" s="393"/>
      <c r="D33" s="392"/>
      <c r="E33" s="392"/>
      <c r="F33" s="392"/>
      <c r="G33" s="392"/>
      <c r="H33" s="392"/>
    </row>
    <row r="34" spans="1:8">
      <c r="A34" s="393"/>
      <c r="B34" s="394"/>
      <c r="C34" s="393"/>
      <c r="D34" s="392"/>
      <c r="E34" s="392"/>
      <c r="F34" s="392"/>
      <c r="G34" s="392"/>
      <c r="H34" s="392"/>
    </row>
    <row r="35" spans="1:8">
      <c r="A35" s="393"/>
      <c r="B35" s="394"/>
      <c r="C35" s="393"/>
      <c r="D35" s="392"/>
      <c r="E35" s="392"/>
      <c r="F35" s="392"/>
      <c r="G35" s="392"/>
      <c r="H35" s="392"/>
    </row>
    <row r="36" spans="1:8">
      <c r="A36" s="393"/>
      <c r="B36" s="394"/>
      <c r="C36" s="393"/>
      <c r="D36" s="392"/>
      <c r="E36" s="392"/>
      <c r="F36" s="392"/>
      <c r="G36" s="392"/>
      <c r="H36" s="392"/>
    </row>
    <row r="37" spans="1:8">
      <c r="A37" s="393"/>
      <c r="B37" s="394"/>
      <c r="C37" s="393"/>
      <c r="D37" s="392"/>
      <c r="E37" s="392"/>
      <c r="F37" s="392"/>
      <c r="G37" s="392"/>
      <c r="H37" s="392"/>
    </row>
    <row r="38" spans="1:8">
      <c r="A38" s="393"/>
      <c r="B38" s="394"/>
      <c r="C38" s="393"/>
      <c r="D38" s="392"/>
      <c r="E38" s="392"/>
      <c r="F38" s="392"/>
      <c r="G38" s="392"/>
      <c r="H38" s="392"/>
    </row>
    <row r="39" spans="1:8">
      <c r="A39" s="393"/>
      <c r="B39" s="394"/>
      <c r="C39" s="393"/>
      <c r="D39" s="392"/>
      <c r="E39" s="392"/>
      <c r="F39" s="392"/>
      <c r="G39" s="392"/>
      <c r="H39" s="392"/>
    </row>
    <row r="40" spans="1:8">
      <c r="A40" s="393"/>
      <c r="B40" s="394"/>
      <c r="C40" s="393"/>
      <c r="D40" s="392"/>
      <c r="E40" s="392"/>
      <c r="F40" s="392"/>
      <c r="G40" s="392"/>
      <c r="H40" s="392"/>
    </row>
    <row r="41" spans="1:8">
      <c r="A41" s="393"/>
      <c r="B41" s="394"/>
      <c r="C41" s="393"/>
      <c r="D41" s="392"/>
      <c r="E41" s="392"/>
      <c r="F41" s="392"/>
      <c r="G41" s="392"/>
      <c r="H41" s="392"/>
    </row>
    <row r="42" spans="1:8">
      <c r="A42" s="393"/>
      <c r="B42" s="394"/>
      <c r="C42" s="393"/>
      <c r="D42" s="392"/>
      <c r="E42" s="392"/>
      <c r="F42" s="392"/>
      <c r="G42" s="392"/>
      <c r="H42" s="392"/>
    </row>
    <row r="43" spans="1:8">
      <c r="A43" s="393"/>
      <c r="B43" s="394"/>
      <c r="C43" s="393"/>
      <c r="D43" s="392"/>
      <c r="E43" s="392"/>
      <c r="F43" s="392"/>
      <c r="G43" s="392"/>
      <c r="H43" s="392"/>
    </row>
    <row r="44" spans="1:8">
      <c r="A44" s="393"/>
      <c r="B44" s="394"/>
      <c r="C44" s="393"/>
      <c r="D44" s="392"/>
      <c r="E44" s="392"/>
      <c r="F44" s="392"/>
      <c r="G44" s="392"/>
      <c r="H44" s="392"/>
    </row>
    <row r="45" spans="1:8">
      <c r="A45" s="393"/>
      <c r="B45" s="394"/>
      <c r="C45" s="393"/>
      <c r="D45" s="392"/>
      <c r="E45" s="392"/>
      <c r="F45" s="392"/>
      <c r="G45" s="392"/>
      <c r="H45" s="392"/>
    </row>
    <row r="46" spans="1:8">
      <c r="A46" s="393"/>
      <c r="B46" s="394"/>
      <c r="C46" s="393"/>
      <c r="D46" s="392"/>
      <c r="E46" s="392"/>
      <c r="F46" s="392"/>
      <c r="G46" s="392"/>
      <c r="H46" s="392"/>
    </row>
    <row r="47" spans="1:8">
      <c r="A47" s="393"/>
      <c r="B47" s="394"/>
      <c r="C47" s="393"/>
      <c r="D47" s="392"/>
      <c r="E47" s="392"/>
      <c r="F47" s="392"/>
      <c r="G47" s="392"/>
      <c r="H47" s="392"/>
    </row>
    <row r="48" spans="1:8">
      <c r="A48" s="393"/>
      <c r="B48" s="394"/>
      <c r="C48" s="393"/>
      <c r="D48" s="392"/>
      <c r="E48" s="392"/>
      <c r="F48" s="392"/>
      <c r="G48" s="392"/>
      <c r="H48" s="392"/>
    </row>
    <row r="49" spans="1:8">
      <c r="A49" s="393"/>
      <c r="B49" s="394"/>
      <c r="C49" s="393"/>
      <c r="D49" s="392"/>
      <c r="E49" s="392"/>
      <c r="F49" s="392"/>
      <c r="G49" s="392"/>
      <c r="H49" s="392"/>
    </row>
    <row r="50" spans="1:8">
      <c r="A50" s="393"/>
      <c r="B50" s="394"/>
      <c r="C50" s="393"/>
      <c r="D50" s="392"/>
      <c r="E50" s="392"/>
      <c r="F50" s="392"/>
      <c r="G50" s="392"/>
      <c r="H50" s="392"/>
    </row>
    <row r="51" spans="1:8">
      <c r="A51" s="393"/>
      <c r="B51" s="394"/>
      <c r="C51" s="393"/>
      <c r="D51" s="392"/>
      <c r="E51" s="392"/>
      <c r="F51" s="392"/>
      <c r="G51" s="392"/>
      <c r="H51" s="392"/>
    </row>
    <row r="52" spans="1:8">
      <c r="A52" s="393"/>
      <c r="B52" s="394"/>
      <c r="C52" s="393"/>
      <c r="D52" s="392"/>
      <c r="E52" s="392"/>
      <c r="F52" s="392"/>
      <c r="G52" s="392"/>
      <c r="H52" s="392"/>
    </row>
    <row r="53" spans="1:8">
      <c r="A53" s="393"/>
      <c r="B53" s="394"/>
      <c r="C53" s="393"/>
      <c r="D53" s="392"/>
      <c r="E53" s="392"/>
      <c r="F53" s="392"/>
      <c r="G53" s="392"/>
      <c r="H53" s="392"/>
    </row>
    <row r="54" spans="1:8">
      <c r="A54" s="393"/>
      <c r="B54" s="394"/>
      <c r="C54" s="393"/>
      <c r="D54" s="392"/>
      <c r="E54" s="392"/>
      <c r="F54" s="392"/>
      <c r="G54" s="392"/>
      <c r="H54" s="392"/>
    </row>
    <row r="55" spans="1:8">
      <c r="A55" s="393"/>
      <c r="B55" s="394"/>
      <c r="C55" s="393"/>
      <c r="D55" s="392"/>
      <c r="E55" s="392"/>
      <c r="F55" s="392"/>
      <c r="G55" s="392"/>
      <c r="H55" s="392"/>
    </row>
    <row r="56" spans="1:8">
      <c r="A56" s="393"/>
      <c r="B56" s="394"/>
      <c r="C56" s="393"/>
      <c r="D56" s="392"/>
      <c r="E56" s="392"/>
      <c r="F56" s="392"/>
      <c r="G56" s="392"/>
      <c r="H56" s="392"/>
    </row>
    <row r="57" spans="1:8">
      <c r="A57" s="393"/>
      <c r="B57" s="394"/>
      <c r="C57" s="393"/>
      <c r="D57" s="392"/>
      <c r="E57" s="392"/>
      <c r="F57" s="392"/>
      <c r="G57" s="392"/>
      <c r="H57" s="392"/>
    </row>
    <row r="58" spans="1:8">
      <c r="A58" s="393"/>
      <c r="B58" s="394"/>
      <c r="C58" s="393"/>
      <c r="D58" s="392"/>
      <c r="E58" s="392"/>
      <c r="F58" s="392"/>
      <c r="G58" s="392"/>
      <c r="H58" s="392"/>
    </row>
    <row r="59" spans="1:8">
      <c r="A59" s="393"/>
      <c r="B59" s="394"/>
      <c r="C59" s="393"/>
      <c r="D59" s="392"/>
      <c r="E59" s="392"/>
      <c r="F59" s="392"/>
      <c r="G59" s="392"/>
      <c r="H59" s="392"/>
    </row>
    <row r="60" spans="1:8">
      <c r="A60" s="393"/>
      <c r="B60" s="394"/>
      <c r="C60" s="393"/>
      <c r="D60" s="392"/>
      <c r="E60" s="392"/>
      <c r="F60" s="392"/>
      <c r="G60" s="392"/>
      <c r="H60" s="392"/>
    </row>
    <row r="61" spans="1:8">
      <c r="A61" s="393"/>
      <c r="B61" s="394"/>
      <c r="C61" s="393"/>
      <c r="D61" s="392"/>
      <c r="E61" s="392"/>
      <c r="F61" s="392"/>
      <c r="G61" s="392"/>
      <c r="H61" s="392"/>
    </row>
    <row r="62" spans="1:8">
      <c r="A62" s="393"/>
      <c r="B62" s="394"/>
      <c r="C62" s="393"/>
      <c r="D62" s="392"/>
      <c r="E62" s="392"/>
      <c r="F62" s="392"/>
      <c r="G62" s="392"/>
      <c r="H62" s="392"/>
    </row>
    <row r="63" spans="1:8">
      <c r="A63" s="393"/>
      <c r="B63" s="394"/>
      <c r="C63" s="393"/>
      <c r="D63" s="392"/>
      <c r="E63" s="392"/>
      <c r="F63" s="392"/>
      <c r="G63" s="392"/>
      <c r="H63" s="392"/>
    </row>
    <row r="64" spans="1:8">
      <c r="A64" s="393"/>
      <c r="B64" s="394"/>
      <c r="C64" s="393"/>
      <c r="D64" s="392"/>
      <c r="E64" s="392"/>
      <c r="F64" s="392"/>
      <c r="G64" s="392"/>
      <c r="H64" s="392"/>
    </row>
    <row r="65" spans="1:8">
      <c r="A65" s="393"/>
      <c r="B65" s="394"/>
      <c r="C65" s="393"/>
      <c r="D65" s="392"/>
      <c r="E65" s="392"/>
      <c r="F65" s="392"/>
      <c r="G65" s="392"/>
      <c r="H65" s="392"/>
    </row>
    <row r="66" spans="1:8">
      <c r="A66" s="393"/>
      <c r="B66" s="394"/>
      <c r="C66" s="393"/>
      <c r="D66" s="392"/>
      <c r="E66" s="392"/>
      <c r="F66" s="392"/>
      <c r="G66" s="392"/>
      <c r="H66" s="392"/>
    </row>
    <row r="67" spans="1:8">
      <c r="A67" s="393"/>
      <c r="B67" s="394"/>
      <c r="C67" s="393"/>
      <c r="D67" s="392"/>
      <c r="E67" s="392"/>
      <c r="F67" s="392"/>
      <c r="G67" s="392"/>
      <c r="H67" s="392"/>
    </row>
    <row r="68" spans="1:8">
      <c r="A68" s="393"/>
      <c r="B68" s="394"/>
      <c r="C68" s="393"/>
      <c r="D68" s="392"/>
      <c r="E68" s="392"/>
      <c r="F68" s="392"/>
      <c r="G68" s="392"/>
      <c r="H68" s="392"/>
    </row>
    <row r="69" spans="1:8">
      <c r="A69" s="393"/>
      <c r="B69" s="394"/>
      <c r="C69" s="393"/>
      <c r="D69" s="392"/>
      <c r="E69" s="392"/>
      <c r="F69" s="392"/>
      <c r="G69" s="392"/>
      <c r="H69" s="392"/>
    </row>
    <row r="70" spans="1:8">
      <c r="A70" s="393"/>
      <c r="B70" s="394"/>
      <c r="C70" s="393"/>
      <c r="D70" s="392"/>
      <c r="E70" s="392"/>
      <c r="F70" s="392"/>
      <c r="G70" s="392"/>
      <c r="H70" s="392"/>
    </row>
    <row r="71" spans="1:8">
      <c r="A71" s="393"/>
      <c r="B71" s="394"/>
      <c r="C71" s="393"/>
      <c r="D71" s="392"/>
      <c r="E71" s="392"/>
      <c r="F71" s="392"/>
      <c r="G71" s="392"/>
      <c r="H71" s="392"/>
    </row>
    <row r="72" spans="1:8">
      <c r="A72" s="393"/>
      <c r="B72" s="394"/>
      <c r="C72" s="393"/>
      <c r="D72" s="392"/>
      <c r="E72" s="392"/>
      <c r="F72" s="392"/>
      <c r="G72" s="392"/>
      <c r="H72" s="392"/>
    </row>
    <row r="73" spans="1:8">
      <c r="A73" s="393"/>
      <c r="B73" s="394"/>
      <c r="C73" s="393"/>
      <c r="D73" s="392"/>
      <c r="E73" s="392"/>
      <c r="F73" s="392"/>
      <c r="G73" s="392"/>
      <c r="H73" s="392"/>
    </row>
    <row r="74" spans="1:8">
      <c r="A74" s="393"/>
      <c r="B74" s="394"/>
      <c r="C74" s="393"/>
      <c r="D74" s="392"/>
      <c r="E74" s="392"/>
      <c r="F74" s="392"/>
      <c r="G74" s="392"/>
      <c r="H74" s="392"/>
    </row>
    <row r="75" spans="1:8">
      <c r="A75" s="393"/>
      <c r="B75" s="394"/>
      <c r="C75" s="393"/>
      <c r="D75" s="392"/>
      <c r="E75" s="392"/>
      <c r="F75" s="392"/>
      <c r="G75" s="392"/>
      <c r="H75" s="392"/>
    </row>
    <row r="76" spans="1:8">
      <c r="A76" s="393"/>
      <c r="B76" s="394"/>
      <c r="C76" s="393"/>
      <c r="D76" s="392"/>
      <c r="E76" s="392"/>
      <c r="F76" s="392"/>
      <c r="G76" s="392"/>
      <c r="H76" s="392"/>
    </row>
    <row r="77" spans="1:8">
      <c r="A77" s="393"/>
      <c r="B77" s="394"/>
      <c r="C77" s="393"/>
      <c r="D77" s="392"/>
      <c r="E77" s="392"/>
      <c r="F77" s="392"/>
      <c r="G77" s="392"/>
      <c r="H77" s="392"/>
    </row>
    <row r="78" spans="1:8">
      <c r="A78" s="393"/>
      <c r="B78" s="394"/>
      <c r="C78" s="393"/>
      <c r="D78" s="392"/>
      <c r="E78" s="392"/>
      <c r="F78" s="392"/>
      <c r="G78" s="392"/>
      <c r="H78" s="392"/>
    </row>
    <row r="79" spans="1:8">
      <c r="A79" s="393"/>
      <c r="B79" s="394"/>
      <c r="C79" s="393"/>
      <c r="D79" s="392"/>
      <c r="E79" s="392"/>
      <c r="F79" s="392"/>
      <c r="G79" s="392"/>
      <c r="H79" s="392"/>
    </row>
    <row r="80" spans="1:8">
      <c r="A80" s="393"/>
      <c r="B80" s="394"/>
      <c r="C80" s="393"/>
      <c r="D80" s="392"/>
      <c r="E80" s="392"/>
      <c r="F80" s="392"/>
      <c r="G80" s="392"/>
      <c r="H80" s="392"/>
    </row>
    <row r="81" spans="1:8">
      <c r="A81" s="393"/>
      <c r="B81" s="394"/>
      <c r="C81" s="393"/>
      <c r="D81" s="392"/>
      <c r="E81" s="392"/>
      <c r="F81" s="392"/>
      <c r="G81" s="392"/>
      <c r="H81" s="392"/>
    </row>
    <row r="82" spans="1:8">
      <c r="A82" s="393"/>
      <c r="B82" s="394"/>
      <c r="C82" s="393"/>
      <c r="D82" s="392"/>
      <c r="E82" s="392"/>
      <c r="F82" s="392"/>
      <c r="G82" s="392"/>
      <c r="H82" s="392"/>
    </row>
    <row r="83" spans="1:8">
      <c r="A83" s="393"/>
      <c r="B83" s="394"/>
      <c r="C83" s="393"/>
      <c r="D83" s="392"/>
      <c r="E83" s="392"/>
      <c r="F83" s="392"/>
      <c r="G83" s="392"/>
      <c r="H83" s="392"/>
    </row>
    <row r="84" spans="1:8">
      <c r="A84" s="393"/>
      <c r="B84" s="394"/>
      <c r="C84" s="393"/>
      <c r="D84" s="392"/>
      <c r="E84" s="392"/>
      <c r="F84" s="392"/>
      <c r="G84" s="392"/>
      <c r="H84" s="392"/>
    </row>
    <row r="85" spans="1:8">
      <c r="A85" s="393"/>
      <c r="B85" s="394"/>
      <c r="C85" s="393"/>
      <c r="D85" s="392"/>
      <c r="E85" s="392"/>
      <c r="F85" s="392"/>
      <c r="G85" s="392"/>
      <c r="H85" s="392"/>
    </row>
    <row r="86" spans="1:8">
      <c r="A86" s="393"/>
      <c r="B86" s="394"/>
      <c r="C86" s="393"/>
      <c r="D86" s="392"/>
      <c r="E86" s="392"/>
      <c r="F86" s="392"/>
      <c r="G86" s="392"/>
      <c r="H86" s="392"/>
    </row>
    <row r="87" spans="1:8">
      <c r="A87" s="393"/>
      <c r="B87" s="394"/>
      <c r="C87" s="393"/>
      <c r="D87" s="392"/>
      <c r="E87" s="392"/>
      <c r="F87" s="392"/>
      <c r="G87" s="392"/>
      <c r="H87" s="392"/>
    </row>
    <row r="88" spans="1:8">
      <c r="A88" s="393"/>
      <c r="B88" s="394"/>
      <c r="C88" s="393"/>
      <c r="D88" s="392"/>
      <c r="E88" s="392"/>
      <c r="F88" s="392"/>
      <c r="G88" s="392"/>
      <c r="H88" s="392"/>
    </row>
    <row r="89" spans="1:8">
      <c r="A89" s="393"/>
      <c r="B89" s="394"/>
      <c r="C89" s="393"/>
      <c r="D89" s="392"/>
      <c r="E89" s="392"/>
      <c r="F89" s="392"/>
      <c r="G89" s="392"/>
      <c r="H89" s="392"/>
    </row>
    <row r="90" spans="1:8">
      <c r="A90" s="393"/>
      <c r="B90" s="394"/>
      <c r="C90" s="393"/>
      <c r="D90" s="392"/>
      <c r="E90" s="392"/>
      <c r="F90" s="392"/>
      <c r="G90" s="392"/>
      <c r="H90" s="392"/>
    </row>
    <row r="91" spans="1:8">
      <c r="A91" s="393"/>
      <c r="B91" s="394"/>
      <c r="C91" s="393"/>
      <c r="D91" s="392"/>
      <c r="E91" s="392"/>
      <c r="F91" s="392"/>
      <c r="G91" s="392"/>
      <c r="H91" s="392"/>
    </row>
    <row r="92" spans="1:8">
      <c r="A92" s="393"/>
      <c r="B92" s="394"/>
      <c r="C92" s="393"/>
      <c r="D92" s="392"/>
      <c r="E92" s="392"/>
      <c r="F92" s="392"/>
      <c r="G92" s="392"/>
      <c r="H92" s="392"/>
    </row>
    <row r="93" spans="1:8">
      <c r="A93" s="393"/>
      <c r="B93" s="394"/>
      <c r="C93" s="393"/>
      <c r="D93" s="392"/>
      <c r="E93" s="392"/>
      <c r="F93" s="392"/>
      <c r="G93" s="392"/>
      <c r="H93" s="392"/>
    </row>
    <row r="94" spans="1:8">
      <c r="A94" s="393"/>
      <c r="B94" s="394"/>
      <c r="C94" s="393"/>
      <c r="D94" s="392"/>
      <c r="E94" s="392"/>
      <c r="F94" s="392"/>
      <c r="G94" s="392"/>
      <c r="H94" s="392"/>
    </row>
    <row r="95" spans="1:8">
      <c r="A95" s="393"/>
      <c r="B95" s="394"/>
      <c r="C95" s="393"/>
      <c r="D95" s="392"/>
      <c r="E95" s="392"/>
      <c r="F95" s="392"/>
      <c r="G95" s="392"/>
      <c r="H95" s="392"/>
    </row>
    <row r="96" spans="1:8">
      <c r="A96" s="393"/>
      <c r="B96" s="394"/>
      <c r="C96" s="393"/>
      <c r="D96" s="392"/>
      <c r="E96" s="392"/>
      <c r="F96" s="392"/>
      <c r="G96" s="392"/>
      <c r="H96" s="392"/>
    </row>
    <row r="97" spans="1:8">
      <c r="A97" s="393"/>
      <c r="B97" s="394"/>
      <c r="C97" s="393"/>
      <c r="D97" s="392"/>
      <c r="E97" s="392"/>
      <c r="F97" s="392"/>
      <c r="G97" s="392"/>
      <c r="H97" s="392"/>
    </row>
    <row r="98" spans="1:8">
      <c r="A98" s="393"/>
      <c r="B98" s="394"/>
      <c r="C98" s="393"/>
      <c r="D98" s="392"/>
      <c r="E98" s="392"/>
      <c r="F98" s="392"/>
      <c r="G98" s="392"/>
      <c r="H98" s="392"/>
    </row>
    <row r="99" spans="1:8">
      <c r="A99" s="393"/>
      <c r="B99" s="394"/>
      <c r="C99" s="393"/>
      <c r="D99" s="392"/>
      <c r="E99" s="392"/>
      <c r="F99" s="392"/>
      <c r="G99" s="392"/>
      <c r="H99" s="392"/>
    </row>
    <row r="100" spans="1:8">
      <c r="A100" s="393"/>
      <c r="B100" s="394"/>
      <c r="C100" s="393"/>
      <c r="D100" s="392"/>
      <c r="E100" s="392"/>
      <c r="F100" s="392"/>
      <c r="G100" s="392"/>
      <c r="H100" s="392"/>
    </row>
    <row r="101" spans="1:8">
      <c r="A101" s="393"/>
      <c r="B101" s="394"/>
      <c r="C101" s="393"/>
      <c r="D101" s="392"/>
      <c r="E101" s="392"/>
      <c r="F101" s="392"/>
      <c r="G101" s="392"/>
      <c r="H101" s="392"/>
    </row>
    <row r="102" spans="1:8">
      <c r="A102" s="393"/>
      <c r="B102" s="394"/>
      <c r="C102" s="393"/>
      <c r="D102" s="392"/>
      <c r="E102" s="392"/>
      <c r="F102" s="392"/>
      <c r="G102" s="392"/>
      <c r="H102" s="392"/>
    </row>
    <row r="103" spans="1:8">
      <c r="A103" s="393"/>
      <c r="B103" s="394"/>
      <c r="C103" s="393"/>
      <c r="D103" s="392"/>
      <c r="E103" s="392"/>
      <c r="F103" s="392"/>
      <c r="G103" s="392"/>
      <c r="H103" s="392"/>
    </row>
    <row r="104" spans="1:8">
      <c r="A104" s="393"/>
      <c r="B104" s="394"/>
      <c r="C104" s="393"/>
      <c r="D104" s="392"/>
      <c r="E104" s="392"/>
      <c r="F104" s="392"/>
      <c r="G104" s="392"/>
      <c r="H104" s="392"/>
    </row>
    <row r="105" spans="1:8">
      <c r="A105" s="393"/>
      <c r="B105" s="394"/>
      <c r="C105" s="393"/>
      <c r="D105" s="392"/>
      <c r="E105" s="392"/>
      <c r="F105" s="392"/>
      <c r="G105" s="392"/>
      <c r="H105" s="392"/>
    </row>
    <row r="106" spans="1:8">
      <c r="A106" s="393"/>
      <c r="B106" s="394"/>
      <c r="C106" s="393"/>
      <c r="D106" s="392"/>
      <c r="E106" s="392"/>
      <c r="F106" s="392"/>
      <c r="G106" s="392"/>
      <c r="H106" s="392"/>
    </row>
    <row r="107" spans="1:8">
      <c r="A107" s="393"/>
      <c r="B107" s="394"/>
      <c r="C107" s="393"/>
      <c r="D107" s="392"/>
      <c r="E107" s="392"/>
      <c r="F107" s="392"/>
      <c r="G107" s="392"/>
      <c r="H107" s="392"/>
    </row>
    <row r="108" spans="1:8">
      <c r="A108" s="393"/>
      <c r="B108" s="394"/>
      <c r="C108" s="393"/>
      <c r="D108" s="392"/>
      <c r="E108" s="392"/>
      <c r="F108" s="392"/>
      <c r="G108" s="392"/>
      <c r="H108" s="392"/>
    </row>
    <row r="109" spans="1:8">
      <c r="A109" s="393"/>
      <c r="B109" s="394"/>
      <c r="C109" s="393"/>
      <c r="D109" s="392"/>
      <c r="E109" s="392"/>
      <c r="F109" s="392"/>
      <c r="G109" s="392"/>
      <c r="H109" s="392"/>
    </row>
    <row r="110" spans="1:8">
      <c r="A110" s="393"/>
      <c r="B110" s="394"/>
      <c r="C110" s="393"/>
      <c r="D110" s="392"/>
      <c r="E110" s="392"/>
      <c r="F110" s="392"/>
      <c r="G110" s="392"/>
      <c r="H110" s="392"/>
    </row>
    <row r="111" spans="1:8">
      <c r="A111" s="393"/>
      <c r="B111" s="394"/>
      <c r="C111" s="393"/>
      <c r="D111" s="392"/>
      <c r="E111" s="392"/>
      <c r="F111" s="392"/>
      <c r="G111" s="392"/>
      <c r="H111" s="392"/>
    </row>
    <row r="112" spans="1:8">
      <c r="A112" s="393"/>
      <c r="B112" s="394"/>
      <c r="C112" s="393"/>
      <c r="D112" s="392"/>
      <c r="E112" s="392"/>
      <c r="F112" s="392"/>
      <c r="G112" s="392"/>
      <c r="H112" s="392"/>
    </row>
    <row r="113" spans="1:8">
      <c r="A113" s="393"/>
      <c r="B113" s="394"/>
      <c r="C113" s="393"/>
      <c r="D113" s="392"/>
      <c r="E113" s="392"/>
      <c r="F113" s="392"/>
      <c r="G113" s="392"/>
      <c r="H113" s="392"/>
    </row>
    <row r="114" spans="1:8">
      <c r="A114" s="393"/>
      <c r="B114" s="394"/>
      <c r="C114" s="393"/>
      <c r="D114" s="392"/>
      <c r="E114" s="392"/>
      <c r="F114" s="392"/>
      <c r="G114" s="392"/>
      <c r="H114" s="392"/>
    </row>
    <row r="115" spans="1:8">
      <c r="A115" s="393"/>
      <c r="B115" s="394"/>
      <c r="C115" s="393"/>
      <c r="D115" s="392"/>
      <c r="E115" s="392"/>
      <c r="F115" s="392"/>
      <c r="G115" s="392"/>
      <c r="H115" s="392"/>
    </row>
    <row r="116" spans="1:8">
      <c r="A116" s="393"/>
      <c r="B116" s="394"/>
      <c r="C116" s="393"/>
      <c r="D116" s="392"/>
      <c r="E116" s="392"/>
      <c r="F116" s="392"/>
      <c r="G116" s="392"/>
      <c r="H116" s="392"/>
    </row>
    <row r="117" spans="1:8">
      <c r="A117" s="393"/>
      <c r="B117" s="394"/>
      <c r="C117" s="393"/>
      <c r="D117" s="392"/>
      <c r="E117" s="392"/>
      <c r="F117" s="392"/>
      <c r="G117" s="392"/>
      <c r="H117" s="392"/>
    </row>
    <row r="118" spans="1:8">
      <c r="A118" s="393"/>
      <c r="B118" s="394"/>
      <c r="C118" s="393"/>
      <c r="D118" s="392"/>
      <c r="E118" s="392"/>
      <c r="F118" s="392"/>
      <c r="G118" s="392"/>
      <c r="H118" s="392"/>
    </row>
    <row r="119" spans="1:8">
      <c r="A119" s="393"/>
      <c r="B119" s="394"/>
      <c r="C119" s="393"/>
      <c r="D119" s="392"/>
      <c r="E119" s="392"/>
      <c r="F119" s="392"/>
      <c r="G119" s="392"/>
      <c r="H119" s="392"/>
    </row>
    <row r="120" spans="1:8">
      <c r="A120" s="393"/>
      <c r="B120" s="394"/>
      <c r="C120" s="393"/>
      <c r="D120" s="392"/>
      <c r="E120" s="392"/>
      <c r="F120" s="392"/>
      <c r="G120" s="392"/>
      <c r="H120" s="392"/>
    </row>
    <row r="121" spans="1:8">
      <c r="A121" s="393"/>
      <c r="B121" s="394"/>
      <c r="C121" s="393"/>
      <c r="D121" s="392"/>
      <c r="E121" s="392"/>
      <c r="F121" s="392"/>
      <c r="G121" s="392"/>
      <c r="H121" s="392"/>
    </row>
    <row r="122" spans="1:8">
      <c r="A122" s="393"/>
      <c r="B122" s="394"/>
      <c r="C122" s="393"/>
      <c r="D122" s="392"/>
      <c r="E122" s="392"/>
      <c r="F122" s="392"/>
      <c r="G122" s="392"/>
      <c r="H122" s="392"/>
    </row>
    <row r="123" spans="1:8">
      <c r="A123" s="393"/>
      <c r="B123" s="394"/>
      <c r="C123" s="393"/>
      <c r="D123" s="392"/>
      <c r="E123" s="392"/>
      <c r="F123" s="392"/>
      <c r="G123" s="392"/>
      <c r="H123" s="392"/>
    </row>
    <row r="124" spans="1:8">
      <c r="A124" s="393"/>
      <c r="B124" s="394"/>
      <c r="C124" s="393"/>
      <c r="D124" s="392"/>
      <c r="E124" s="392"/>
      <c r="F124" s="392"/>
      <c r="G124" s="392"/>
      <c r="H124" s="392"/>
    </row>
    <row r="125" spans="1:8">
      <c r="A125" s="393"/>
      <c r="B125" s="394"/>
      <c r="C125" s="393"/>
      <c r="D125" s="392"/>
      <c r="E125" s="392"/>
      <c r="F125" s="392"/>
      <c r="G125" s="392"/>
      <c r="H125" s="392"/>
    </row>
    <row r="126" spans="1:8">
      <c r="A126" s="393"/>
      <c r="B126" s="394"/>
      <c r="C126" s="393"/>
      <c r="D126" s="392"/>
      <c r="E126" s="392"/>
      <c r="F126" s="392"/>
      <c r="G126" s="392"/>
      <c r="H126" s="392"/>
    </row>
    <row r="127" spans="1:8">
      <c r="A127" s="393"/>
      <c r="B127" s="394"/>
      <c r="C127" s="393"/>
      <c r="D127" s="392"/>
      <c r="E127" s="392"/>
      <c r="F127" s="392"/>
      <c r="G127" s="392"/>
      <c r="H127" s="392"/>
    </row>
    <row r="128" spans="1:8">
      <c r="A128" s="393"/>
      <c r="B128" s="394"/>
      <c r="C128" s="393"/>
      <c r="D128" s="392"/>
      <c r="E128" s="392"/>
      <c r="F128" s="392"/>
      <c r="G128" s="392"/>
      <c r="H128" s="392"/>
    </row>
    <row r="129" spans="1:8">
      <c r="A129" s="393"/>
      <c r="B129" s="394"/>
      <c r="C129" s="393"/>
      <c r="D129" s="392"/>
      <c r="E129" s="392"/>
      <c r="F129" s="392"/>
      <c r="G129" s="392"/>
      <c r="H129" s="392"/>
    </row>
    <row r="130" spans="1:8">
      <c r="A130" s="393"/>
      <c r="B130" s="394"/>
      <c r="C130" s="393"/>
      <c r="D130" s="392"/>
      <c r="E130" s="392"/>
      <c r="F130" s="392"/>
      <c r="G130" s="392"/>
      <c r="H130" s="392"/>
    </row>
    <row r="131" spans="1:8">
      <c r="A131" s="393"/>
      <c r="B131" s="394"/>
      <c r="C131" s="393"/>
      <c r="D131" s="392"/>
      <c r="E131" s="392"/>
      <c r="F131" s="392"/>
      <c r="G131" s="392"/>
      <c r="H131" s="392"/>
    </row>
    <row r="132" spans="1:8">
      <c r="A132" s="393"/>
      <c r="B132" s="394"/>
      <c r="C132" s="393"/>
      <c r="D132" s="392"/>
      <c r="E132" s="392"/>
      <c r="F132" s="392"/>
      <c r="G132" s="392"/>
      <c r="H132" s="392"/>
    </row>
    <row r="133" spans="1:8">
      <c r="A133" s="393"/>
      <c r="B133" s="394"/>
      <c r="C133" s="393"/>
      <c r="D133" s="392"/>
      <c r="E133" s="392"/>
      <c r="F133" s="392"/>
      <c r="G133" s="392"/>
      <c r="H133" s="392"/>
    </row>
    <row r="134" spans="1:8">
      <c r="A134" s="393"/>
      <c r="B134" s="394"/>
      <c r="C134" s="393"/>
      <c r="D134" s="392"/>
      <c r="E134" s="392"/>
      <c r="F134" s="392"/>
      <c r="G134" s="392"/>
      <c r="H134" s="392"/>
    </row>
    <row r="135" spans="1:8">
      <c r="A135" s="393"/>
      <c r="B135" s="394"/>
      <c r="C135" s="393"/>
      <c r="D135" s="392"/>
      <c r="E135" s="392"/>
      <c r="F135" s="392"/>
      <c r="G135" s="392"/>
      <c r="H135" s="392"/>
    </row>
    <row r="136" spans="1:8">
      <c r="A136" s="393"/>
      <c r="B136" s="394"/>
      <c r="C136" s="393"/>
      <c r="D136" s="392"/>
      <c r="E136" s="392"/>
      <c r="F136" s="392"/>
      <c r="G136" s="392"/>
      <c r="H136" s="392"/>
    </row>
    <row r="137" spans="1:8">
      <c r="A137" s="393"/>
      <c r="B137" s="394"/>
      <c r="C137" s="393"/>
      <c r="D137" s="392"/>
      <c r="E137" s="392"/>
      <c r="F137" s="392"/>
      <c r="G137" s="392"/>
      <c r="H137" s="392"/>
    </row>
    <row r="138" spans="1:8">
      <c r="A138" s="393"/>
      <c r="B138" s="394"/>
      <c r="C138" s="393"/>
      <c r="D138" s="392"/>
      <c r="E138" s="392"/>
      <c r="F138" s="392"/>
      <c r="G138" s="392"/>
      <c r="H138" s="392"/>
    </row>
    <row r="139" spans="1:8">
      <c r="A139" s="393"/>
      <c r="B139" s="394"/>
      <c r="C139" s="393"/>
      <c r="D139" s="392"/>
      <c r="E139" s="392"/>
      <c r="F139" s="392"/>
      <c r="G139" s="392"/>
      <c r="H139" s="392"/>
    </row>
    <row r="140" spans="1:8">
      <c r="A140" s="393"/>
      <c r="B140" s="394"/>
      <c r="C140" s="393"/>
      <c r="D140" s="392"/>
      <c r="E140" s="392"/>
      <c r="F140" s="392"/>
      <c r="G140" s="392"/>
      <c r="H140" s="392"/>
    </row>
    <row r="141" spans="1:8">
      <c r="A141" s="393"/>
      <c r="B141" s="394"/>
      <c r="C141" s="393"/>
      <c r="D141" s="392"/>
      <c r="E141" s="392"/>
      <c r="F141" s="392"/>
      <c r="G141" s="392"/>
      <c r="H141" s="392"/>
    </row>
    <row r="142" spans="1:8">
      <c r="A142" s="393"/>
      <c r="B142" s="394"/>
      <c r="C142" s="393"/>
      <c r="D142" s="392"/>
      <c r="E142" s="392"/>
      <c r="F142" s="392"/>
      <c r="G142" s="392"/>
      <c r="H142" s="392"/>
    </row>
    <row r="143" spans="1:8">
      <c r="A143" s="393"/>
      <c r="B143" s="394"/>
      <c r="C143" s="393"/>
      <c r="D143" s="392"/>
      <c r="E143" s="392"/>
      <c r="F143" s="392"/>
      <c r="G143" s="392"/>
      <c r="H143" s="392"/>
    </row>
    <row r="144" spans="1:8">
      <c r="A144" s="393"/>
      <c r="B144" s="394"/>
      <c r="C144" s="393"/>
      <c r="D144" s="392"/>
      <c r="E144" s="392"/>
      <c r="F144" s="392"/>
      <c r="G144" s="392"/>
      <c r="H144" s="392"/>
    </row>
    <row r="145" spans="1:8">
      <c r="A145" s="393"/>
      <c r="B145" s="394"/>
      <c r="C145" s="393"/>
      <c r="D145" s="392"/>
      <c r="E145" s="392"/>
      <c r="F145" s="392"/>
      <c r="G145" s="392"/>
      <c r="H145" s="392"/>
    </row>
    <row r="146" spans="1:8">
      <c r="A146" s="393"/>
      <c r="B146" s="394"/>
      <c r="C146" s="393"/>
      <c r="D146" s="392"/>
      <c r="E146" s="392"/>
      <c r="F146" s="392"/>
      <c r="G146" s="392"/>
      <c r="H146" s="392"/>
    </row>
    <row r="147" spans="1:8">
      <c r="A147" s="393"/>
      <c r="B147" s="394"/>
      <c r="C147" s="393"/>
      <c r="D147" s="392"/>
      <c r="E147" s="392"/>
      <c r="F147" s="392"/>
      <c r="G147" s="392"/>
      <c r="H147" s="392"/>
    </row>
    <row r="148" spans="1:8">
      <c r="A148" s="393"/>
      <c r="B148" s="394"/>
      <c r="C148" s="393"/>
      <c r="D148" s="392"/>
      <c r="E148" s="392"/>
      <c r="F148" s="392"/>
      <c r="G148" s="392"/>
      <c r="H148" s="392"/>
    </row>
    <row r="149" spans="1:8">
      <c r="A149" s="393"/>
      <c r="B149" s="394"/>
      <c r="C149" s="393"/>
      <c r="D149" s="392"/>
      <c r="E149" s="392"/>
      <c r="F149" s="392"/>
      <c r="G149" s="392"/>
      <c r="H149" s="392"/>
    </row>
    <row r="150" spans="1:8">
      <c r="A150" s="393"/>
      <c r="B150" s="394"/>
      <c r="C150" s="393"/>
      <c r="D150" s="392"/>
      <c r="E150" s="392"/>
      <c r="F150" s="392"/>
      <c r="G150" s="392"/>
      <c r="H150" s="392"/>
    </row>
    <row r="151" spans="1:8">
      <c r="A151" s="393"/>
      <c r="B151" s="394"/>
      <c r="C151" s="393"/>
      <c r="D151" s="392"/>
      <c r="E151" s="392"/>
      <c r="F151" s="392"/>
      <c r="G151" s="392"/>
      <c r="H151" s="392"/>
    </row>
    <row r="152" spans="1:8">
      <c r="A152" s="393"/>
      <c r="B152" s="394"/>
      <c r="C152" s="393"/>
      <c r="D152" s="392"/>
      <c r="E152" s="392"/>
      <c r="F152" s="392"/>
      <c r="G152" s="392"/>
      <c r="H152" s="392"/>
    </row>
    <row r="153" spans="1:8">
      <c r="A153" s="393"/>
      <c r="B153" s="394"/>
      <c r="C153" s="393"/>
      <c r="D153" s="392"/>
      <c r="E153" s="392"/>
      <c r="F153" s="392"/>
      <c r="G153" s="392"/>
      <c r="H153" s="392"/>
    </row>
    <row r="154" spans="1:8">
      <c r="A154" s="393"/>
      <c r="B154" s="394"/>
      <c r="C154" s="393"/>
      <c r="D154" s="392"/>
      <c r="E154" s="392"/>
      <c r="F154" s="392"/>
      <c r="G154" s="392"/>
      <c r="H154" s="392"/>
    </row>
    <row r="155" spans="1:8">
      <c r="A155" s="393"/>
      <c r="B155" s="394"/>
      <c r="C155" s="393"/>
      <c r="D155" s="392"/>
      <c r="E155" s="392"/>
      <c r="F155" s="392"/>
      <c r="G155" s="392"/>
      <c r="H155" s="392"/>
    </row>
    <row r="156" spans="1:8">
      <c r="A156" s="393"/>
      <c r="B156" s="394"/>
      <c r="C156" s="393"/>
      <c r="D156" s="392"/>
      <c r="E156" s="392"/>
      <c r="F156" s="392"/>
      <c r="G156" s="392"/>
      <c r="H156" s="392"/>
    </row>
  </sheetData>
  <sheetProtection selectLockedCells="1" selectUnlockedCells="1"/>
  <mergeCells count="17">
    <mergeCell ref="A1:H1"/>
    <mergeCell ref="B2:H2"/>
    <mergeCell ref="A5:A6"/>
    <mergeCell ref="B5:B6"/>
    <mergeCell ref="C5:C6"/>
    <mergeCell ref="D5:D6"/>
    <mergeCell ref="E5:F5"/>
    <mergeCell ref="G5:H5"/>
    <mergeCell ref="A28:D28"/>
    <mergeCell ref="E28:H28"/>
    <mergeCell ref="A25:D25"/>
    <mergeCell ref="E25:F25"/>
    <mergeCell ref="G25:H25"/>
    <mergeCell ref="E26:F26"/>
    <mergeCell ref="G26:H26"/>
    <mergeCell ref="E27:F27"/>
    <mergeCell ref="G27:H27"/>
  </mergeCells>
  <pageMargins left="0.7" right="0.7" top="0.78749999999999998" bottom="0.78749999999999998" header="0.51180555555555551" footer="0.51180555555555551"/>
  <pageSetup paperSize="9" scale="75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3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36" t="s">
        <v>5</v>
      </c>
      <c r="M2" s="537"/>
      <c r="N2" s="537"/>
      <c r="O2" s="537"/>
      <c r="P2" s="537"/>
      <c r="Q2" s="537"/>
      <c r="R2" s="537"/>
      <c r="S2" s="537"/>
      <c r="T2" s="537"/>
      <c r="U2" s="537"/>
      <c r="V2" s="537"/>
      <c r="AT2" s="15" t="s">
        <v>100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101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551" t="str">
        <f>'Rekapitulace stavby'!K6</f>
        <v>Podkrovní vestavba budovy č.p. 1 v Českém Brodě</v>
      </c>
      <c r="F7" s="552"/>
      <c r="G7" s="552"/>
      <c r="H7" s="552"/>
      <c r="L7" s="18"/>
    </row>
    <row r="8" spans="2:46" s="1" customFormat="1" ht="12" customHeight="1">
      <c r="B8" s="30"/>
      <c r="D8" s="25" t="s">
        <v>102</v>
      </c>
      <c r="L8" s="30"/>
    </row>
    <row r="9" spans="2:46" s="1" customFormat="1" ht="16.5" customHeight="1">
      <c r="B9" s="30"/>
      <c r="E9" s="530" t="s">
        <v>1268</v>
      </c>
      <c r="F9" s="550"/>
      <c r="G9" s="550"/>
      <c r="H9" s="55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30. 8. 2023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553" t="str">
        <f>'Rekapitulace stavby'!E14</f>
        <v>Vyplň údaj</v>
      </c>
      <c r="F18" s="545"/>
      <c r="G18" s="545"/>
      <c r="H18" s="545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87"/>
      <c r="E27" s="549" t="s">
        <v>1</v>
      </c>
      <c r="F27" s="549"/>
      <c r="G27" s="549"/>
      <c r="H27" s="54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34</v>
      </c>
      <c r="J30" s="64">
        <f>ROUND(J121,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45" customHeight="1">
      <c r="B33" s="30"/>
      <c r="D33" s="53" t="s">
        <v>38</v>
      </c>
      <c r="E33" s="25" t="s">
        <v>39</v>
      </c>
      <c r="F33" s="89">
        <f>ROUND((SUM(BE121:BE132)),  2)</f>
        <v>0</v>
      </c>
      <c r="I33" s="90">
        <v>0.21</v>
      </c>
      <c r="J33" s="89">
        <f>ROUND(((SUM(BE121:BE132))*I33),  2)</f>
        <v>0</v>
      </c>
      <c r="L33" s="30"/>
    </row>
    <row r="34" spans="2:12" s="1" customFormat="1" ht="14.45" customHeight="1">
      <c r="B34" s="30"/>
      <c r="E34" s="25" t="s">
        <v>40</v>
      </c>
      <c r="F34" s="89">
        <f>ROUND((SUM(BF121:BF132)),  2)</f>
        <v>0</v>
      </c>
      <c r="I34" s="90">
        <v>0.12</v>
      </c>
      <c r="J34" s="89">
        <f>ROUND(((SUM(BF121:BF132))*I34),  2)</f>
        <v>0</v>
      </c>
      <c r="L34" s="30"/>
    </row>
    <row r="35" spans="2:12" s="1" customFormat="1" ht="14.45" hidden="1" customHeight="1">
      <c r="B35" s="30"/>
      <c r="E35" s="25" t="s">
        <v>41</v>
      </c>
      <c r="F35" s="89">
        <f>ROUND((SUM(BG121:BG132)),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42</v>
      </c>
      <c r="F36" s="89">
        <f>ROUND((SUM(BH121:BH132)),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43</v>
      </c>
      <c r="F37" s="89">
        <f>ROUND((SUM(BI121:BI132)),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49</v>
      </c>
      <c r="E61" s="32"/>
      <c r="F61" s="97" t="s">
        <v>50</v>
      </c>
      <c r="G61" s="41" t="s">
        <v>49</v>
      </c>
      <c r="H61" s="32"/>
      <c r="I61" s="32"/>
      <c r="J61" s="98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49</v>
      </c>
      <c r="E76" s="32"/>
      <c r="F76" s="97" t="s">
        <v>50</v>
      </c>
      <c r="G76" s="41" t="s">
        <v>49</v>
      </c>
      <c r="H76" s="32"/>
      <c r="I76" s="32"/>
      <c r="J76" s="98" t="s">
        <v>50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551" t="str">
        <f>E7</f>
        <v>Podkrovní vestavba budovy č.p. 1 v Českém Brodě</v>
      </c>
      <c r="F85" s="552"/>
      <c r="G85" s="552"/>
      <c r="H85" s="552"/>
      <c r="L85" s="30"/>
    </row>
    <row r="86" spans="2:47" s="1" customFormat="1" ht="12" customHeight="1">
      <c r="B86" s="30"/>
      <c r="C86" s="25" t="s">
        <v>102</v>
      </c>
      <c r="L86" s="30"/>
    </row>
    <row r="87" spans="2:47" s="1" customFormat="1" ht="16.5" customHeight="1">
      <c r="B87" s="30"/>
      <c r="E87" s="530" t="str">
        <f>E9</f>
        <v>7 - Vedlejší a ostatní náklady</v>
      </c>
      <c r="F87" s="550"/>
      <c r="G87" s="550"/>
      <c r="H87" s="550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parc. č. st. 7 v Českém Brodě</v>
      </c>
      <c r="I89" s="25" t="s">
        <v>22</v>
      </c>
      <c r="J89" s="50" t="str">
        <f>IF(J12="","",J12)</f>
        <v>30. 8. 2023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30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105</v>
      </c>
      <c r="D94" s="91"/>
      <c r="E94" s="91"/>
      <c r="F94" s="91"/>
      <c r="G94" s="91"/>
      <c r="H94" s="91"/>
      <c r="I94" s="91"/>
      <c r="J94" s="100" t="s">
        <v>106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107</v>
      </c>
      <c r="J96" s="64">
        <f>J121</f>
        <v>0</v>
      </c>
      <c r="L96" s="30"/>
      <c r="AU96" s="15" t="s">
        <v>108</v>
      </c>
    </row>
    <row r="97" spans="2:12" s="8" customFormat="1" ht="24.95" customHeight="1">
      <c r="B97" s="102"/>
      <c r="D97" s="103" t="s">
        <v>1269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1270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1271</v>
      </c>
      <c r="E99" s="108"/>
      <c r="F99" s="108"/>
      <c r="G99" s="108"/>
      <c r="H99" s="108"/>
      <c r="I99" s="108"/>
      <c r="J99" s="109">
        <f>J127</f>
        <v>0</v>
      </c>
      <c r="L99" s="106"/>
    </row>
    <row r="100" spans="2:12" s="9" customFormat="1" ht="19.899999999999999" customHeight="1">
      <c r="B100" s="106"/>
      <c r="D100" s="107" t="s">
        <v>1272</v>
      </c>
      <c r="E100" s="108"/>
      <c r="F100" s="108"/>
      <c r="G100" s="108"/>
      <c r="H100" s="108"/>
      <c r="I100" s="108"/>
      <c r="J100" s="109">
        <f>J129</f>
        <v>0</v>
      </c>
      <c r="L100" s="106"/>
    </row>
    <row r="101" spans="2:12" s="9" customFormat="1" ht="19.899999999999999" customHeight="1">
      <c r="B101" s="106"/>
      <c r="D101" s="107" t="s">
        <v>1273</v>
      </c>
      <c r="E101" s="108"/>
      <c r="F101" s="108"/>
      <c r="G101" s="108"/>
      <c r="H101" s="108"/>
      <c r="I101" s="108"/>
      <c r="J101" s="109">
        <f>J131</f>
        <v>0</v>
      </c>
      <c r="L101" s="106"/>
    </row>
    <row r="102" spans="2:12" s="1" customFormat="1" ht="21.75" customHeight="1">
      <c r="B102" s="30"/>
      <c r="L102" s="30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130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5" customHeight="1">
      <c r="B111" s="30"/>
      <c r="E111" s="551" t="str">
        <f>E7</f>
        <v>Podkrovní vestavba budovy č.p. 1 v Českém Brodě</v>
      </c>
      <c r="F111" s="552"/>
      <c r="G111" s="552"/>
      <c r="H111" s="552"/>
      <c r="L111" s="30"/>
    </row>
    <row r="112" spans="2:12" s="1" customFormat="1" ht="12" customHeight="1">
      <c r="B112" s="30"/>
      <c r="C112" s="25" t="s">
        <v>102</v>
      </c>
      <c r="L112" s="30"/>
    </row>
    <row r="113" spans="2:65" s="1" customFormat="1" ht="16.5" customHeight="1">
      <c r="B113" s="30"/>
      <c r="E113" s="530" t="str">
        <f>E9</f>
        <v>7 - Vedlejší a ostatní náklady</v>
      </c>
      <c r="F113" s="550"/>
      <c r="G113" s="550"/>
      <c r="H113" s="550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>parc. č. st. 7 v Českém Brodě</v>
      </c>
      <c r="I115" s="25" t="s">
        <v>22</v>
      </c>
      <c r="J115" s="50" t="str">
        <f>IF(J12="","",J12)</f>
        <v>30. 8. 2023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24</v>
      </c>
      <c r="F117" s="23" t="str">
        <f>E15</f>
        <v xml:space="preserve"> </v>
      </c>
      <c r="I117" s="25" t="s">
        <v>30</v>
      </c>
      <c r="J117" s="28" t="str">
        <f>E21</f>
        <v xml:space="preserve"> </v>
      </c>
      <c r="L117" s="30"/>
    </row>
    <row r="118" spans="2:65" s="1" customFormat="1" ht="15.2" customHeight="1">
      <c r="B118" s="30"/>
      <c r="C118" s="25" t="s">
        <v>28</v>
      </c>
      <c r="F118" s="23" t="str">
        <f>IF(E18="","",E18)</f>
        <v>Vyplň údaj</v>
      </c>
      <c r="I118" s="25" t="s">
        <v>32</v>
      </c>
      <c r="J118" s="28" t="str">
        <f>E24</f>
        <v xml:space="preserve"> 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131</v>
      </c>
      <c r="D120" s="112" t="s">
        <v>59</v>
      </c>
      <c r="E120" s="112" t="s">
        <v>55</v>
      </c>
      <c r="F120" s="112" t="s">
        <v>56</v>
      </c>
      <c r="G120" s="112" t="s">
        <v>132</v>
      </c>
      <c r="H120" s="112" t="s">
        <v>133</v>
      </c>
      <c r="I120" s="112" t="s">
        <v>134</v>
      </c>
      <c r="J120" s="113" t="s">
        <v>106</v>
      </c>
      <c r="K120" s="114" t="s">
        <v>135</v>
      </c>
      <c r="L120" s="110"/>
      <c r="M120" s="57" t="s">
        <v>1</v>
      </c>
      <c r="N120" s="58" t="s">
        <v>38</v>
      </c>
      <c r="O120" s="58" t="s">
        <v>136</v>
      </c>
      <c r="P120" s="58" t="s">
        <v>137</v>
      </c>
      <c r="Q120" s="58" t="s">
        <v>138</v>
      </c>
      <c r="R120" s="58" t="s">
        <v>139</v>
      </c>
      <c r="S120" s="58" t="s">
        <v>140</v>
      </c>
      <c r="T120" s="59" t="s">
        <v>141</v>
      </c>
    </row>
    <row r="121" spans="2:65" s="1" customFormat="1" ht="22.9" customHeight="1">
      <c r="B121" s="30"/>
      <c r="C121" s="62" t="s">
        <v>142</v>
      </c>
      <c r="J121" s="115">
        <f>BK121</f>
        <v>0</v>
      </c>
      <c r="L121" s="30"/>
      <c r="M121" s="60"/>
      <c r="N121" s="51"/>
      <c r="O121" s="51"/>
      <c r="P121" s="116">
        <f>P122</f>
        <v>0</v>
      </c>
      <c r="Q121" s="51"/>
      <c r="R121" s="116">
        <f>R122</f>
        <v>0</v>
      </c>
      <c r="S121" s="51"/>
      <c r="T121" s="117">
        <f>T122</f>
        <v>0</v>
      </c>
      <c r="AT121" s="15" t="s">
        <v>73</v>
      </c>
      <c r="AU121" s="15" t="s">
        <v>108</v>
      </c>
      <c r="BK121" s="118">
        <f>BK122</f>
        <v>0</v>
      </c>
    </row>
    <row r="122" spans="2:65" s="11" customFormat="1" ht="25.9" customHeight="1">
      <c r="B122" s="119"/>
      <c r="D122" s="120" t="s">
        <v>73</v>
      </c>
      <c r="E122" s="121" t="s">
        <v>1274</v>
      </c>
      <c r="F122" s="121" t="s">
        <v>1275</v>
      </c>
      <c r="I122" s="122"/>
      <c r="J122" s="123">
        <f>BK122</f>
        <v>0</v>
      </c>
      <c r="L122" s="119"/>
      <c r="M122" s="124"/>
      <c r="P122" s="125">
        <f>P123+P127+P129+P131</f>
        <v>0</v>
      </c>
      <c r="R122" s="125">
        <f>R123+R127+R129+R131</f>
        <v>0</v>
      </c>
      <c r="T122" s="126">
        <f>T123+T127+T129+T131</f>
        <v>0</v>
      </c>
      <c r="AR122" s="120" t="s">
        <v>92</v>
      </c>
      <c r="AT122" s="127" t="s">
        <v>73</v>
      </c>
      <c r="AU122" s="127" t="s">
        <v>74</v>
      </c>
      <c r="AY122" s="120" t="s">
        <v>145</v>
      </c>
      <c r="BK122" s="128">
        <f>BK123+BK127+BK129+BK131</f>
        <v>0</v>
      </c>
    </row>
    <row r="123" spans="2:65" s="11" customFormat="1" ht="22.9" customHeight="1">
      <c r="B123" s="119"/>
      <c r="D123" s="120" t="s">
        <v>73</v>
      </c>
      <c r="E123" s="129" t="s">
        <v>1276</v>
      </c>
      <c r="F123" s="129" t="s">
        <v>1277</v>
      </c>
      <c r="I123" s="122"/>
      <c r="J123" s="130">
        <f>BK123</f>
        <v>0</v>
      </c>
      <c r="L123" s="119"/>
      <c r="M123" s="124"/>
      <c r="P123" s="125">
        <f>SUM(P124:P126)</f>
        <v>0</v>
      </c>
      <c r="R123" s="125">
        <f>SUM(R124:R126)</f>
        <v>0</v>
      </c>
      <c r="T123" s="126">
        <f>SUM(T124:T126)</f>
        <v>0</v>
      </c>
      <c r="AR123" s="120" t="s">
        <v>92</v>
      </c>
      <c r="AT123" s="127" t="s">
        <v>73</v>
      </c>
      <c r="AU123" s="127" t="s">
        <v>79</v>
      </c>
      <c r="AY123" s="120" t="s">
        <v>145</v>
      </c>
      <c r="BK123" s="128">
        <f>SUM(BK124:BK126)</f>
        <v>0</v>
      </c>
    </row>
    <row r="124" spans="2:65" s="1" customFormat="1" ht="16.5" customHeight="1">
      <c r="B124" s="131"/>
      <c r="C124" s="132" t="s">
        <v>79</v>
      </c>
      <c r="D124" s="132" t="s">
        <v>147</v>
      </c>
      <c r="E124" s="133" t="s">
        <v>1278</v>
      </c>
      <c r="F124" s="134" t="s">
        <v>1279</v>
      </c>
      <c r="G124" s="135" t="s">
        <v>1280</v>
      </c>
      <c r="H124" s="136">
        <v>1</v>
      </c>
      <c r="I124" s="137"/>
      <c r="J124" s="138">
        <f>ROUND(I124*H124,2)</f>
        <v>0</v>
      </c>
      <c r="K124" s="139"/>
      <c r="L124" s="30"/>
      <c r="M124" s="140" t="s">
        <v>1</v>
      </c>
      <c r="N124" s="141" t="s">
        <v>39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1281</v>
      </c>
      <c r="AT124" s="144" t="s">
        <v>147</v>
      </c>
      <c r="AU124" s="144" t="s">
        <v>83</v>
      </c>
      <c r="AY124" s="15" t="s">
        <v>145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5" t="s">
        <v>79</v>
      </c>
      <c r="BK124" s="145">
        <f>ROUND(I124*H124,2)</f>
        <v>0</v>
      </c>
      <c r="BL124" s="15" t="s">
        <v>1281</v>
      </c>
      <c r="BM124" s="144" t="s">
        <v>1282</v>
      </c>
    </row>
    <row r="125" spans="2:65" s="1" customFormat="1" ht="28.5" customHeight="1">
      <c r="B125" s="131"/>
      <c r="C125" s="132" t="s">
        <v>83</v>
      </c>
      <c r="D125" s="132" t="s">
        <v>147</v>
      </c>
      <c r="E125" s="133" t="s">
        <v>1283</v>
      </c>
      <c r="F125" s="134" t="s">
        <v>2453</v>
      </c>
      <c r="G125" s="135" t="s">
        <v>1280</v>
      </c>
      <c r="H125" s="136">
        <v>1</v>
      </c>
      <c r="I125" s="137"/>
      <c r="J125" s="138">
        <f>ROUND(I125*H125,2)</f>
        <v>0</v>
      </c>
      <c r="K125" s="139"/>
      <c r="L125" s="30"/>
      <c r="M125" s="140" t="s">
        <v>1</v>
      </c>
      <c r="N125" s="141" t="s">
        <v>39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1281</v>
      </c>
      <c r="AT125" s="144" t="s">
        <v>147</v>
      </c>
      <c r="AU125" s="144" t="s">
        <v>83</v>
      </c>
      <c r="AY125" s="15" t="s">
        <v>145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5" t="s">
        <v>79</v>
      </c>
      <c r="BK125" s="145">
        <f>ROUND(I125*H125,2)</f>
        <v>0</v>
      </c>
      <c r="BL125" s="15" t="s">
        <v>1281</v>
      </c>
      <c r="BM125" s="144" t="s">
        <v>1284</v>
      </c>
    </row>
    <row r="126" spans="2:65" s="1" customFormat="1" ht="16.5" customHeight="1">
      <c r="B126" s="131"/>
      <c r="C126" s="132" t="s">
        <v>86</v>
      </c>
      <c r="D126" s="132" t="s">
        <v>147</v>
      </c>
      <c r="E126" s="133" t="s">
        <v>2454</v>
      </c>
      <c r="F126" s="134" t="s">
        <v>1285</v>
      </c>
      <c r="G126" s="135" t="s">
        <v>1280</v>
      </c>
      <c r="H126" s="136">
        <v>1</v>
      </c>
      <c r="I126" s="137"/>
      <c r="J126" s="138">
        <f>ROUND(I126*H126,2)</f>
        <v>0</v>
      </c>
      <c r="K126" s="139"/>
      <c r="L126" s="30"/>
      <c r="M126" s="140" t="s">
        <v>1</v>
      </c>
      <c r="N126" s="141" t="s">
        <v>39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1281</v>
      </c>
      <c r="AT126" s="144" t="s">
        <v>147</v>
      </c>
      <c r="AU126" s="144" t="s">
        <v>83</v>
      </c>
      <c r="AY126" s="15" t="s">
        <v>145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5" t="s">
        <v>79</v>
      </c>
      <c r="BK126" s="145">
        <f>ROUND(I126*H126,2)</f>
        <v>0</v>
      </c>
      <c r="BL126" s="15" t="s">
        <v>1281</v>
      </c>
      <c r="BM126" s="144" t="s">
        <v>1286</v>
      </c>
    </row>
    <row r="127" spans="2:65" s="11" customFormat="1" ht="22.9" customHeight="1">
      <c r="B127" s="119"/>
      <c r="D127" s="120" t="s">
        <v>73</v>
      </c>
      <c r="E127" s="129" t="s">
        <v>1287</v>
      </c>
      <c r="F127" s="129" t="s">
        <v>1288</v>
      </c>
      <c r="I127" s="122"/>
      <c r="J127" s="130">
        <f>BK127</f>
        <v>0</v>
      </c>
      <c r="L127" s="119"/>
      <c r="M127" s="124"/>
      <c r="P127" s="125">
        <f>P128</f>
        <v>0</v>
      </c>
      <c r="R127" s="125">
        <f>R128</f>
        <v>0</v>
      </c>
      <c r="T127" s="126">
        <f>T128</f>
        <v>0</v>
      </c>
      <c r="AR127" s="120" t="s">
        <v>92</v>
      </c>
      <c r="AT127" s="127" t="s">
        <v>73</v>
      </c>
      <c r="AU127" s="127" t="s">
        <v>79</v>
      </c>
      <c r="AY127" s="120" t="s">
        <v>145</v>
      </c>
      <c r="BK127" s="128">
        <f>BK128</f>
        <v>0</v>
      </c>
    </row>
    <row r="128" spans="2:65" s="1" customFormat="1" ht="16.5" customHeight="1">
      <c r="B128" s="131"/>
      <c r="C128" s="132" t="s">
        <v>89</v>
      </c>
      <c r="D128" s="132" t="s">
        <v>147</v>
      </c>
      <c r="E128" s="133" t="s">
        <v>1289</v>
      </c>
      <c r="F128" s="134" t="s">
        <v>1288</v>
      </c>
      <c r="G128" s="135" t="s">
        <v>1280</v>
      </c>
      <c r="H128" s="136">
        <v>1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39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1281</v>
      </c>
      <c r="AT128" s="144" t="s">
        <v>147</v>
      </c>
      <c r="AU128" s="144" t="s">
        <v>83</v>
      </c>
      <c r="AY128" s="15" t="s">
        <v>145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79</v>
      </c>
      <c r="BK128" s="145">
        <f>ROUND(I128*H128,2)</f>
        <v>0</v>
      </c>
      <c r="BL128" s="15" t="s">
        <v>1281</v>
      </c>
      <c r="BM128" s="144" t="s">
        <v>1290</v>
      </c>
    </row>
    <row r="129" spans="2:65" s="11" customFormat="1" ht="22.9" customHeight="1">
      <c r="B129" s="119"/>
      <c r="D129" s="120" t="s">
        <v>73</v>
      </c>
      <c r="E129" s="129" t="s">
        <v>1291</v>
      </c>
      <c r="F129" s="129" t="s">
        <v>1292</v>
      </c>
      <c r="I129" s="122"/>
      <c r="J129" s="130">
        <f>BK129</f>
        <v>0</v>
      </c>
      <c r="L129" s="119"/>
      <c r="M129" s="124"/>
      <c r="P129" s="125">
        <f>P130</f>
        <v>0</v>
      </c>
      <c r="R129" s="125">
        <f>R130</f>
        <v>0</v>
      </c>
      <c r="T129" s="126">
        <f>T130</f>
        <v>0</v>
      </c>
      <c r="AR129" s="120" t="s">
        <v>92</v>
      </c>
      <c r="AT129" s="127" t="s">
        <v>73</v>
      </c>
      <c r="AU129" s="127" t="s">
        <v>79</v>
      </c>
      <c r="AY129" s="120" t="s">
        <v>145</v>
      </c>
      <c r="BK129" s="128">
        <f>BK130</f>
        <v>0</v>
      </c>
    </row>
    <row r="130" spans="2:65" s="1" customFormat="1" ht="16.5" customHeight="1">
      <c r="B130" s="131"/>
      <c r="C130" s="132" t="s">
        <v>92</v>
      </c>
      <c r="D130" s="132" t="s">
        <v>147</v>
      </c>
      <c r="E130" s="133" t="s">
        <v>1293</v>
      </c>
      <c r="F130" s="134" t="s">
        <v>1294</v>
      </c>
      <c r="G130" s="135" t="s">
        <v>1280</v>
      </c>
      <c r="H130" s="136">
        <v>1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39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1281</v>
      </c>
      <c r="AT130" s="144" t="s">
        <v>147</v>
      </c>
      <c r="AU130" s="144" t="s">
        <v>83</v>
      </c>
      <c r="AY130" s="15" t="s">
        <v>145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79</v>
      </c>
      <c r="BK130" s="145">
        <f>ROUND(I130*H130,2)</f>
        <v>0</v>
      </c>
      <c r="BL130" s="15" t="s">
        <v>1281</v>
      </c>
      <c r="BM130" s="144" t="s">
        <v>1295</v>
      </c>
    </row>
    <row r="131" spans="2:65" s="11" customFormat="1" ht="22.9" customHeight="1">
      <c r="B131" s="119"/>
      <c r="D131" s="120" t="s">
        <v>73</v>
      </c>
      <c r="E131" s="129" t="s">
        <v>1296</v>
      </c>
      <c r="F131" s="129" t="s">
        <v>1297</v>
      </c>
      <c r="I131" s="122"/>
      <c r="J131" s="130">
        <f>BK131</f>
        <v>0</v>
      </c>
      <c r="L131" s="119"/>
      <c r="M131" s="124"/>
      <c r="P131" s="125">
        <f>P132</f>
        <v>0</v>
      </c>
      <c r="R131" s="125">
        <f>R132</f>
        <v>0</v>
      </c>
      <c r="T131" s="126">
        <f>T132</f>
        <v>0</v>
      </c>
      <c r="AR131" s="120" t="s">
        <v>92</v>
      </c>
      <c r="AT131" s="127" t="s">
        <v>73</v>
      </c>
      <c r="AU131" s="127" t="s">
        <v>79</v>
      </c>
      <c r="AY131" s="120" t="s">
        <v>145</v>
      </c>
      <c r="BK131" s="128">
        <f>BK132</f>
        <v>0</v>
      </c>
    </row>
    <row r="132" spans="2:65" s="1" customFormat="1" ht="16.5" customHeight="1">
      <c r="B132" s="131"/>
      <c r="C132" s="132" t="s">
        <v>95</v>
      </c>
      <c r="D132" s="132" t="s">
        <v>147</v>
      </c>
      <c r="E132" s="133" t="s">
        <v>1298</v>
      </c>
      <c r="F132" s="134" t="s">
        <v>1299</v>
      </c>
      <c r="G132" s="135" t="s">
        <v>1280</v>
      </c>
      <c r="H132" s="136">
        <v>1</v>
      </c>
      <c r="I132" s="137"/>
      <c r="J132" s="138">
        <f>ROUND(I132*H132,2)</f>
        <v>0</v>
      </c>
      <c r="K132" s="139"/>
      <c r="L132" s="30"/>
      <c r="M132" s="174" t="s">
        <v>1</v>
      </c>
      <c r="N132" s="175" t="s">
        <v>39</v>
      </c>
      <c r="O132" s="176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AR132" s="144" t="s">
        <v>1281</v>
      </c>
      <c r="AT132" s="144" t="s">
        <v>147</v>
      </c>
      <c r="AU132" s="144" t="s">
        <v>83</v>
      </c>
      <c r="AY132" s="15" t="s">
        <v>145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79</v>
      </c>
      <c r="BK132" s="145">
        <f>ROUND(I132*H132,2)</f>
        <v>0</v>
      </c>
      <c r="BL132" s="15" t="s">
        <v>1281</v>
      </c>
      <c r="BM132" s="144" t="s">
        <v>1300</v>
      </c>
    </row>
    <row r="133" spans="2:65" s="1" customFormat="1" ht="6.95" customHeight="1"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30"/>
    </row>
  </sheetData>
  <autoFilter ref="C120:K132" xr:uid="{00000000-0009-0000-0000-00000E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5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36" t="s">
        <v>5</v>
      </c>
      <c r="M2" s="537"/>
      <c r="N2" s="537"/>
      <c r="O2" s="537"/>
      <c r="P2" s="537"/>
      <c r="Q2" s="537"/>
      <c r="R2" s="537"/>
      <c r="S2" s="537"/>
      <c r="T2" s="537"/>
      <c r="U2" s="537"/>
      <c r="V2" s="537"/>
      <c r="AT2" s="15" t="s">
        <v>82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101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551" t="str">
        <f>'Rekapitulace stavby'!K6</f>
        <v>Podkrovní vestavba budovy č.p. 1 v Českém Brodě</v>
      </c>
      <c r="F7" s="552"/>
      <c r="G7" s="552"/>
      <c r="H7" s="552"/>
      <c r="L7" s="18"/>
    </row>
    <row r="8" spans="2:46" s="1" customFormat="1" ht="12" customHeight="1">
      <c r="B8" s="30"/>
      <c r="D8" s="25" t="s">
        <v>102</v>
      </c>
      <c r="L8" s="30"/>
    </row>
    <row r="9" spans="2:46" s="1" customFormat="1" ht="16.5" customHeight="1">
      <c r="B9" s="30"/>
      <c r="E9" s="530" t="s">
        <v>103</v>
      </c>
      <c r="F9" s="550"/>
      <c r="G9" s="550"/>
      <c r="H9" s="55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30. 8. 2023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553" t="str">
        <f>'Rekapitulace stavby'!E14</f>
        <v>Vyplň údaj</v>
      </c>
      <c r="F18" s="545"/>
      <c r="G18" s="545"/>
      <c r="H18" s="545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87"/>
      <c r="E27" s="549" t="s">
        <v>1</v>
      </c>
      <c r="F27" s="549"/>
      <c r="G27" s="549"/>
      <c r="H27" s="54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34</v>
      </c>
      <c r="J30" s="64">
        <f>ROUND(J137,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45" customHeight="1">
      <c r="B33" s="30"/>
      <c r="D33" s="53" t="s">
        <v>38</v>
      </c>
      <c r="E33" s="25" t="s">
        <v>39</v>
      </c>
      <c r="F33" s="89">
        <f>ROUND((SUM(BE137:BE650)),  2)</f>
        <v>0</v>
      </c>
      <c r="I33" s="90">
        <v>0.21</v>
      </c>
      <c r="J33" s="89">
        <f>ROUND(((SUM(BE137:BE650))*I33),  2)</f>
        <v>0</v>
      </c>
      <c r="L33" s="30"/>
    </row>
    <row r="34" spans="2:12" s="1" customFormat="1" ht="14.45" customHeight="1">
      <c r="B34" s="30"/>
      <c r="E34" s="25" t="s">
        <v>40</v>
      </c>
      <c r="F34" s="89">
        <f>ROUND((SUM(BF137:BF650)),  2)</f>
        <v>0</v>
      </c>
      <c r="I34" s="90">
        <v>0.12</v>
      </c>
      <c r="J34" s="89">
        <f>ROUND(((SUM(BF137:BF650))*I34),  2)</f>
        <v>0</v>
      </c>
      <c r="L34" s="30"/>
    </row>
    <row r="35" spans="2:12" s="1" customFormat="1" ht="14.45" hidden="1" customHeight="1">
      <c r="B35" s="30"/>
      <c r="E35" s="25" t="s">
        <v>41</v>
      </c>
      <c r="F35" s="89">
        <f>ROUND((SUM(BG137:BG650)),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42</v>
      </c>
      <c r="F36" s="89">
        <f>ROUND((SUM(BH137:BH650)),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43</v>
      </c>
      <c r="F37" s="89">
        <f>ROUND((SUM(BI137:BI650)),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49</v>
      </c>
      <c r="E61" s="32"/>
      <c r="F61" s="97" t="s">
        <v>50</v>
      </c>
      <c r="G61" s="41" t="s">
        <v>49</v>
      </c>
      <c r="H61" s="32"/>
      <c r="I61" s="32"/>
      <c r="J61" s="98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49</v>
      </c>
      <c r="E76" s="32"/>
      <c r="F76" s="97" t="s">
        <v>50</v>
      </c>
      <c r="G76" s="41" t="s">
        <v>49</v>
      </c>
      <c r="H76" s="32"/>
      <c r="I76" s="32"/>
      <c r="J76" s="98" t="s">
        <v>50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551" t="str">
        <f>E7</f>
        <v>Podkrovní vestavba budovy č.p. 1 v Českém Brodě</v>
      </c>
      <c r="F85" s="552"/>
      <c r="G85" s="552"/>
      <c r="H85" s="552"/>
      <c r="L85" s="30"/>
    </row>
    <row r="86" spans="2:47" s="1" customFormat="1" ht="12" customHeight="1">
      <c r="B86" s="30"/>
      <c r="C86" s="25" t="s">
        <v>102</v>
      </c>
      <c r="L86" s="30"/>
    </row>
    <row r="87" spans="2:47" s="1" customFormat="1" ht="16.5" customHeight="1">
      <c r="B87" s="30"/>
      <c r="E87" s="530" t="str">
        <f>E9</f>
        <v>1 - Architektonicko-stavební část</v>
      </c>
      <c r="F87" s="550"/>
      <c r="G87" s="550"/>
      <c r="H87" s="550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parc. č. st. 7 v Českém Brodě</v>
      </c>
      <c r="I89" s="25" t="s">
        <v>22</v>
      </c>
      <c r="J89" s="50" t="str">
        <f>IF(J12="","",J12)</f>
        <v>30. 8. 2023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30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105</v>
      </c>
      <c r="D94" s="91"/>
      <c r="E94" s="91"/>
      <c r="F94" s="91"/>
      <c r="G94" s="91"/>
      <c r="H94" s="91"/>
      <c r="I94" s="91"/>
      <c r="J94" s="100" t="s">
        <v>106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107</v>
      </c>
      <c r="J96" s="64">
        <f>J137</f>
        <v>0</v>
      </c>
      <c r="L96" s="30"/>
      <c r="AU96" s="15" t="s">
        <v>108</v>
      </c>
    </row>
    <row r="97" spans="2:12" s="8" customFormat="1" ht="24.95" customHeight="1">
      <c r="B97" s="102"/>
      <c r="D97" s="103" t="s">
        <v>109</v>
      </c>
      <c r="E97" s="104"/>
      <c r="F97" s="104"/>
      <c r="G97" s="104"/>
      <c r="H97" s="104"/>
      <c r="I97" s="104"/>
      <c r="J97" s="105">
        <f>J138</f>
        <v>0</v>
      </c>
      <c r="L97" s="102"/>
    </row>
    <row r="98" spans="2:12" s="9" customFormat="1" ht="19.899999999999999" customHeight="1">
      <c r="B98" s="106"/>
      <c r="D98" s="107" t="s">
        <v>110</v>
      </c>
      <c r="E98" s="108"/>
      <c r="F98" s="108"/>
      <c r="G98" s="108"/>
      <c r="H98" s="108"/>
      <c r="I98" s="108"/>
      <c r="J98" s="109">
        <f>J139</f>
        <v>0</v>
      </c>
      <c r="L98" s="106"/>
    </row>
    <row r="99" spans="2:12" s="9" customFormat="1" ht="19.899999999999999" customHeight="1">
      <c r="B99" s="106"/>
      <c r="D99" s="107" t="s">
        <v>111</v>
      </c>
      <c r="E99" s="108"/>
      <c r="F99" s="108"/>
      <c r="G99" s="108"/>
      <c r="H99" s="108"/>
      <c r="I99" s="108"/>
      <c r="J99" s="109">
        <f>J149</f>
        <v>0</v>
      </c>
      <c r="L99" s="106"/>
    </row>
    <row r="100" spans="2:12" s="9" customFormat="1" ht="19.899999999999999" customHeight="1">
      <c r="B100" s="106"/>
      <c r="D100" s="107" t="s">
        <v>112</v>
      </c>
      <c r="E100" s="108"/>
      <c r="F100" s="108"/>
      <c r="G100" s="108"/>
      <c r="H100" s="108"/>
      <c r="I100" s="108"/>
      <c r="J100" s="109">
        <f>J156</f>
        <v>0</v>
      </c>
      <c r="L100" s="106"/>
    </row>
    <row r="101" spans="2:12" s="9" customFormat="1" ht="19.899999999999999" customHeight="1">
      <c r="B101" s="106"/>
      <c r="D101" s="107" t="s">
        <v>113</v>
      </c>
      <c r="E101" s="108"/>
      <c r="F101" s="108"/>
      <c r="G101" s="108"/>
      <c r="H101" s="108"/>
      <c r="I101" s="108"/>
      <c r="J101" s="109">
        <f>J188</f>
        <v>0</v>
      </c>
      <c r="L101" s="106"/>
    </row>
    <row r="102" spans="2:12" s="9" customFormat="1" ht="19.899999999999999" customHeight="1">
      <c r="B102" s="106"/>
      <c r="D102" s="107" t="s">
        <v>114</v>
      </c>
      <c r="E102" s="108"/>
      <c r="F102" s="108"/>
      <c r="G102" s="108"/>
      <c r="H102" s="108"/>
      <c r="I102" s="108"/>
      <c r="J102" s="109">
        <f>J226</f>
        <v>0</v>
      </c>
      <c r="L102" s="106"/>
    </row>
    <row r="103" spans="2:12" s="9" customFormat="1" ht="19.899999999999999" customHeight="1">
      <c r="B103" s="106"/>
      <c r="D103" s="107" t="s">
        <v>115</v>
      </c>
      <c r="E103" s="108"/>
      <c r="F103" s="108"/>
      <c r="G103" s="108"/>
      <c r="H103" s="108"/>
      <c r="I103" s="108"/>
      <c r="J103" s="109">
        <f>J242</f>
        <v>0</v>
      </c>
      <c r="L103" s="106"/>
    </row>
    <row r="104" spans="2:12" s="8" customFormat="1" ht="24.95" customHeight="1">
      <c r="B104" s="102"/>
      <c r="D104" s="103" t="s">
        <v>116</v>
      </c>
      <c r="E104" s="104"/>
      <c r="F104" s="104"/>
      <c r="G104" s="104"/>
      <c r="H104" s="104"/>
      <c r="I104" s="104"/>
      <c r="J104" s="105">
        <f>J244</f>
        <v>0</v>
      </c>
      <c r="L104" s="102"/>
    </row>
    <row r="105" spans="2:12" s="9" customFormat="1" ht="19.899999999999999" customHeight="1">
      <c r="B105" s="106"/>
      <c r="D105" s="107" t="s">
        <v>117</v>
      </c>
      <c r="E105" s="108"/>
      <c r="F105" s="108"/>
      <c r="G105" s="108"/>
      <c r="H105" s="108"/>
      <c r="I105" s="108"/>
      <c r="J105" s="109">
        <f>J245</f>
        <v>0</v>
      </c>
      <c r="L105" s="106"/>
    </row>
    <row r="106" spans="2:12" s="9" customFormat="1" ht="19.899999999999999" customHeight="1">
      <c r="B106" s="106"/>
      <c r="D106" s="107" t="s">
        <v>118</v>
      </c>
      <c r="E106" s="108"/>
      <c r="F106" s="108"/>
      <c r="G106" s="108"/>
      <c r="H106" s="108"/>
      <c r="I106" s="108"/>
      <c r="J106" s="109">
        <f>J274</f>
        <v>0</v>
      </c>
      <c r="L106" s="106"/>
    </row>
    <row r="107" spans="2:12" s="9" customFormat="1" ht="19.899999999999999" customHeight="1">
      <c r="B107" s="106"/>
      <c r="D107" s="107" t="s">
        <v>119</v>
      </c>
      <c r="E107" s="108"/>
      <c r="F107" s="108"/>
      <c r="G107" s="108"/>
      <c r="H107" s="108"/>
      <c r="I107" s="108"/>
      <c r="J107" s="109">
        <f>J315</f>
        <v>0</v>
      </c>
      <c r="L107" s="106"/>
    </row>
    <row r="108" spans="2:12" s="9" customFormat="1" ht="19.899999999999999" customHeight="1">
      <c r="B108" s="106"/>
      <c r="D108" s="107" t="s">
        <v>120</v>
      </c>
      <c r="E108" s="108"/>
      <c r="F108" s="108"/>
      <c r="G108" s="108"/>
      <c r="H108" s="108"/>
      <c r="I108" s="108"/>
      <c r="J108" s="109">
        <f>J373</f>
        <v>0</v>
      </c>
      <c r="L108" s="106"/>
    </row>
    <row r="109" spans="2:12" s="9" customFormat="1" ht="19.899999999999999" customHeight="1">
      <c r="B109" s="106"/>
      <c r="D109" s="107" t="s">
        <v>121</v>
      </c>
      <c r="E109" s="108"/>
      <c r="F109" s="108"/>
      <c r="G109" s="108"/>
      <c r="H109" s="108"/>
      <c r="I109" s="108"/>
      <c r="J109" s="109">
        <f>J405</f>
        <v>0</v>
      </c>
      <c r="L109" s="106"/>
    </row>
    <row r="110" spans="2:12" s="9" customFormat="1" ht="19.899999999999999" customHeight="1">
      <c r="B110" s="106"/>
      <c r="D110" s="107" t="s">
        <v>122</v>
      </c>
      <c r="E110" s="108"/>
      <c r="F110" s="108"/>
      <c r="G110" s="108"/>
      <c r="H110" s="108"/>
      <c r="I110" s="108"/>
      <c r="J110" s="109">
        <f>J471</f>
        <v>0</v>
      </c>
      <c r="L110" s="106"/>
    </row>
    <row r="111" spans="2:12" s="9" customFormat="1" ht="19.899999999999999" customHeight="1">
      <c r="B111" s="106"/>
      <c r="D111" s="107" t="s">
        <v>123</v>
      </c>
      <c r="E111" s="108"/>
      <c r="F111" s="108"/>
      <c r="G111" s="108"/>
      <c r="H111" s="108"/>
      <c r="I111" s="108"/>
      <c r="J111" s="109">
        <f>J550</f>
        <v>0</v>
      </c>
      <c r="L111" s="106"/>
    </row>
    <row r="112" spans="2:12" s="9" customFormat="1" ht="19.899999999999999" customHeight="1">
      <c r="B112" s="106"/>
      <c r="D112" s="107" t="s">
        <v>124</v>
      </c>
      <c r="E112" s="108"/>
      <c r="F112" s="108"/>
      <c r="G112" s="108"/>
      <c r="H112" s="108"/>
      <c r="I112" s="108"/>
      <c r="J112" s="109">
        <f>J559</f>
        <v>0</v>
      </c>
      <c r="L112" s="106"/>
    </row>
    <row r="113" spans="2:12" s="9" customFormat="1" ht="19.899999999999999" customHeight="1">
      <c r="B113" s="106"/>
      <c r="D113" s="107" t="s">
        <v>125</v>
      </c>
      <c r="E113" s="108"/>
      <c r="F113" s="108"/>
      <c r="G113" s="108"/>
      <c r="H113" s="108"/>
      <c r="I113" s="108"/>
      <c r="J113" s="109">
        <f>J584</f>
        <v>0</v>
      </c>
      <c r="L113" s="106"/>
    </row>
    <row r="114" spans="2:12" s="9" customFormat="1" ht="19.899999999999999" customHeight="1">
      <c r="B114" s="106"/>
      <c r="D114" s="107" t="s">
        <v>126</v>
      </c>
      <c r="E114" s="108"/>
      <c r="F114" s="108"/>
      <c r="G114" s="108"/>
      <c r="H114" s="108"/>
      <c r="I114" s="108"/>
      <c r="J114" s="109">
        <f>J603</f>
        <v>0</v>
      </c>
      <c r="L114" s="106"/>
    </row>
    <row r="115" spans="2:12" s="9" customFormat="1" ht="19.899999999999999" customHeight="1">
      <c r="B115" s="106"/>
      <c r="D115" s="107" t="s">
        <v>127</v>
      </c>
      <c r="E115" s="108"/>
      <c r="F115" s="108"/>
      <c r="G115" s="108"/>
      <c r="H115" s="108"/>
      <c r="I115" s="108"/>
      <c r="J115" s="109">
        <f>J630</f>
        <v>0</v>
      </c>
      <c r="L115" s="106"/>
    </row>
    <row r="116" spans="2:12" s="9" customFormat="1" ht="19.899999999999999" customHeight="1">
      <c r="B116" s="106"/>
      <c r="D116" s="107" t="s">
        <v>128</v>
      </c>
      <c r="E116" s="108"/>
      <c r="F116" s="108"/>
      <c r="G116" s="108"/>
      <c r="H116" s="108"/>
      <c r="I116" s="108"/>
      <c r="J116" s="109">
        <f>J642</f>
        <v>0</v>
      </c>
      <c r="L116" s="106"/>
    </row>
    <row r="117" spans="2:12" s="9" customFormat="1" ht="19.899999999999999" customHeight="1">
      <c r="B117" s="106"/>
      <c r="D117" s="107" t="s">
        <v>129</v>
      </c>
      <c r="E117" s="108"/>
      <c r="F117" s="108"/>
      <c r="G117" s="108"/>
      <c r="H117" s="108"/>
      <c r="I117" s="108"/>
      <c r="J117" s="109">
        <f>J647</f>
        <v>0</v>
      </c>
      <c r="L117" s="106"/>
    </row>
    <row r="118" spans="2:12" s="1" customFormat="1" ht="21.75" customHeight="1">
      <c r="B118" s="30"/>
      <c r="L118" s="30"/>
    </row>
    <row r="119" spans="2:12" s="1" customFormat="1" ht="6.95" customHeight="1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30"/>
    </row>
    <row r="123" spans="2:12" s="1" customFormat="1" ht="6.95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0"/>
    </row>
    <row r="124" spans="2:12" s="1" customFormat="1" ht="24.95" customHeight="1">
      <c r="B124" s="30"/>
      <c r="C124" s="19" t="s">
        <v>130</v>
      </c>
      <c r="L124" s="30"/>
    </row>
    <row r="125" spans="2:12" s="1" customFormat="1" ht="6.95" customHeight="1">
      <c r="B125" s="30"/>
      <c r="L125" s="30"/>
    </row>
    <row r="126" spans="2:12" s="1" customFormat="1" ht="12" customHeight="1">
      <c r="B126" s="30"/>
      <c r="C126" s="25" t="s">
        <v>16</v>
      </c>
      <c r="L126" s="30"/>
    </row>
    <row r="127" spans="2:12" s="1" customFormat="1" ht="16.5" customHeight="1">
      <c r="B127" s="30"/>
      <c r="E127" s="551" t="str">
        <f>E7</f>
        <v>Podkrovní vestavba budovy č.p. 1 v Českém Brodě</v>
      </c>
      <c r="F127" s="552"/>
      <c r="G127" s="552"/>
      <c r="H127" s="552"/>
      <c r="L127" s="30"/>
    </row>
    <row r="128" spans="2:12" s="1" customFormat="1" ht="12" customHeight="1">
      <c r="B128" s="30"/>
      <c r="C128" s="25" t="s">
        <v>102</v>
      </c>
      <c r="L128" s="30"/>
    </row>
    <row r="129" spans="2:65" s="1" customFormat="1" ht="16.5" customHeight="1">
      <c r="B129" s="30"/>
      <c r="E129" s="530" t="str">
        <f>E9</f>
        <v>1 - Architektonicko-stavební část</v>
      </c>
      <c r="F129" s="550"/>
      <c r="G129" s="550"/>
      <c r="H129" s="550"/>
      <c r="L129" s="30"/>
    </row>
    <row r="130" spans="2:65" s="1" customFormat="1" ht="6.95" customHeight="1">
      <c r="B130" s="30"/>
      <c r="L130" s="30"/>
    </row>
    <row r="131" spans="2:65" s="1" customFormat="1" ht="12" customHeight="1">
      <c r="B131" s="30"/>
      <c r="C131" s="25" t="s">
        <v>20</v>
      </c>
      <c r="F131" s="23" t="str">
        <f>F12</f>
        <v>parc. č. st. 7 v Českém Brodě</v>
      </c>
      <c r="I131" s="25" t="s">
        <v>22</v>
      </c>
      <c r="J131" s="50" t="str">
        <f>IF(J12="","",J12)</f>
        <v>30. 8. 2023</v>
      </c>
      <c r="L131" s="30"/>
    </row>
    <row r="132" spans="2:65" s="1" customFormat="1" ht="6.95" customHeight="1">
      <c r="B132" s="30"/>
      <c r="L132" s="30"/>
    </row>
    <row r="133" spans="2:65" s="1" customFormat="1" ht="15.2" customHeight="1">
      <c r="B133" s="30"/>
      <c r="C133" s="25" t="s">
        <v>24</v>
      </c>
      <c r="F133" s="23" t="str">
        <f>E15</f>
        <v xml:space="preserve"> </v>
      </c>
      <c r="I133" s="25" t="s">
        <v>30</v>
      </c>
      <c r="J133" s="28" t="str">
        <f>E21</f>
        <v xml:space="preserve"> </v>
      </c>
      <c r="L133" s="30"/>
    </row>
    <row r="134" spans="2:65" s="1" customFormat="1" ht="15.2" customHeight="1">
      <c r="B134" s="30"/>
      <c r="C134" s="25" t="s">
        <v>28</v>
      </c>
      <c r="F134" s="23" t="str">
        <f>IF(E18="","",E18)</f>
        <v>Vyplň údaj</v>
      </c>
      <c r="I134" s="25" t="s">
        <v>32</v>
      </c>
      <c r="J134" s="28" t="str">
        <f>E24</f>
        <v xml:space="preserve"> </v>
      </c>
      <c r="L134" s="30"/>
    </row>
    <row r="135" spans="2:65" s="1" customFormat="1" ht="10.35" customHeight="1">
      <c r="B135" s="30"/>
      <c r="L135" s="30"/>
    </row>
    <row r="136" spans="2:65" s="10" customFormat="1" ht="29.25" customHeight="1">
      <c r="B136" s="110"/>
      <c r="C136" s="111" t="s">
        <v>131</v>
      </c>
      <c r="D136" s="112" t="s">
        <v>59</v>
      </c>
      <c r="E136" s="112" t="s">
        <v>55</v>
      </c>
      <c r="F136" s="112" t="s">
        <v>56</v>
      </c>
      <c r="G136" s="112" t="s">
        <v>132</v>
      </c>
      <c r="H136" s="112" t="s">
        <v>133</v>
      </c>
      <c r="I136" s="112" t="s">
        <v>134</v>
      </c>
      <c r="J136" s="113" t="s">
        <v>106</v>
      </c>
      <c r="K136" s="114" t="s">
        <v>135</v>
      </c>
      <c r="L136" s="110"/>
      <c r="M136" s="57" t="s">
        <v>1</v>
      </c>
      <c r="N136" s="58" t="s">
        <v>38</v>
      </c>
      <c r="O136" s="58" t="s">
        <v>136</v>
      </c>
      <c r="P136" s="58" t="s">
        <v>137</v>
      </c>
      <c r="Q136" s="58" t="s">
        <v>138</v>
      </c>
      <c r="R136" s="58" t="s">
        <v>139</v>
      </c>
      <c r="S136" s="58" t="s">
        <v>140</v>
      </c>
      <c r="T136" s="59" t="s">
        <v>141</v>
      </c>
    </row>
    <row r="137" spans="2:65" s="1" customFormat="1" ht="22.9" customHeight="1">
      <c r="B137" s="30"/>
      <c r="C137" s="62" t="s">
        <v>142</v>
      </c>
      <c r="J137" s="115">
        <f>BK137</f>
        <v>0</v>
      </c>
      <c r="L137" s="30"/>
      <c r="M137" s="60"/>
      <c r="N137" s="51"/>
      <c r="O137" s="51"/>
      <c r="P137" s="116">
        <f>P138+P244</f>
        <v>0</v>
      </c>
      <c r="Q137" s="51"/>
      <c r="R137" s="116">
        <f>R138+R244</f>
        <v>322.01714526000001</v>
      </c>
      <c r="S137" s="51"/>
      <c r="T137" s="117">
        <f>T138+T244</f>
        <v>80.223141999999996</v>
      </c>
      <c r="AT137" s="15" t="s">
        <v>73</v>
      </c>
      <c r="AU137" s="15" t="s">
        <v>108</v>
      </c>
      <c r="BK137" s="118">
        <f>BK138+BK244</f>
        <v>0</v>
      </c>
    </row>
    <row r="138" spans="2:65" s="11" customFormat="1" ht="25.9" customHeight="1">
      <c r="B138" s="119"/>
      <c r="D138" s="120" t="s">
        <v>73</v>
      </c>
      <c r="E138" s="121" t="s">
        <v>143</v>
      </c>
      <c r="F138" s="121" t="s">
        <v>144</v>
      </c>
      <c r="I138" s="122"/>
      <c r="J138" s="123">
        <f>BK138</f>
        <v>0</v>
      </c>
      <c r="L138" s="119"/>
      <c r="M138" s="124"/>
      <c r="P138" s="125">
        <f>P139+P149+P156+P188+P226+P242</f>
        <v>0</v>
      </c>
      <c r="R138" s="125">
        <f>R139+R149+R156+R188+R226+R242</f>
        <v>199.22618964000003</v>
      </c>
      <c r="T138" s="126">
        <f>T139+T149+T156+T188+T226+T242</f>
        <v>35.612164</v>
      </c>
      <c r="AR138" s="120" t="s">
        <v>79</v>
      </c>
      <c r="AT138" s="127" t="s">
        <v>73</v>
      </c>
      <c r="AU138" s="127" t="s">
        <v>74</v>
      </c>
      <c r="AY138" s="120" t="s">
        <v>145</v>
      </c>
      <c r="BK138" s="128">
        <f>BK139+BK149+BK156+BK188+BK226+BK242</f>
        <v>0</v>
      </c>
    </row>
    <row r="139" spans="2:65" s="11" customFormat="1" ht="22.9" customHeight="1">
      <c r="B139" s="119"/>
      <c r="D139" s="120" t="s">
        <v>73</v>
      </c>
      <c r="E139" s="129" t="s">
        <v>86</v>
      </c>
      <c r="F139" s="129" t="s">
        <v>146</v>
      </c>
      <c r="I139" s="122"/>
      <c r="J139" s="130">
        <f>BK139</f>
        <v>0</v>
      </c>
      <c r="L139" s="119"/>
      <c r="M139" s="124"/>
      <c r="P139" s="125">
        <f>SUM(P140:P148)</f>
        <v>0</v>
      </c>
      <c r="R139" s="125">
        <f>SUM(R140:R148)</f>
        <v>26.873950000000001</v>
      </c>
      <c r="T139" s="126">
        <f>SUM(T140:T148)</f>
        <v>0</v>
      </c>
      <c r="AR139" s="120" t="s">
        <v>79</v>
      </c>
      <c r="AT139" s="127" t="s">
        <v>73</v>
      </c>
      <c r="AU139" s="127" t="s">
        <v>79</v>
      </c>
      <c r="AY139" s="120" t="s">
        <v>145</v>
      </c>
      <c r="BK139" s="128">
        <f>SUM(BK140:BK148)</f>
        <v>0</v>
      </c>
    </row>
    <row r="140" spans="2:65" s="1" customFormat="1" ht="24.2" customHeight="1">
      <c r="B140" s="131"/>
      <c r="C140" s="132" t="s">
        <v>79</v>
      </c>
      <c r="D140" s="132" t="s">
        <v>147</v>
      </c>
      <c r="E140" s="133" t="s">
        <v>148</v>
      </c>
      <c r="F140" s="134" t="s">
        <v>149</v>
      </c>
      <c r="G140" s="135" t="s">
        <v>150</v>
      </c>
      <c r="H140" s="136">
        <v>1.038</v>
      </c>
      <c r="I140" s="137"/>
      <c r="J140" s="138">
        <f>ROUND(I140*H140,2)</f>
        <v>0</v>
      </c>
      <c r="K140" s="139"/>
      <c r="L140" s="30"/>
      <c r="M140" s="140" t="s">
        <v>1</v>
      </c>
      <c r="N140" s="141" t="s">
        <v>39</v>
      </c>
      <c r="P140" s="142">
        <f>O140*H140</f>
        <v>0</v>
      </c>
      <c r="Q140" s="142">
        <v>1.0900000000000001</v>
      </c>
      <c r="R140" s="142">
        <f>Q140*H140</f>
        <v>1.1314200000000001</v>
      </c>
      <c r="S140" s="142">
        <v>0</v>
      </c>
      <c r="T140" s="143">
        <f>S140*H140</f>
        <v>0</v>
      </c>
      <c r="AR140" s="144" t="s">
        <v>89</v>
      </c>
      <c r="AT140" s="144" t="s">
        <v>147</v>
      </c>
      <c r="AU140" s="144" t="s">
        <v>83</v>
      </c>
      <c r="AY140" s="15" t="s">
        <v>145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5" t="s">
        <v>79</v>
      </c>
      <c r="BK140" s="145">
        <f>ROUND(I140*H140,2)</f>
        <v>0</v>
      </c>
      <c r="BL140" s="15" t="s">
        <v>89</v>
      </c>
      <c r="BM140" s="144" t="s">
        <v>151</v>
      </c>
    </row>
    <row r="141" spans="2:65" s="1" customFormat="1" ht="29.25">
      <c r="B141" s="30"/>
      <c r="D141" s="146" t="s">
        <v>152</v>
      </c>
      <c r="F141" s="147" t="s">
        <v>153</v>
      </c>
      <c r="I141" s="148"/>
      <c r="L141" s="30"/>
      <c r="M141" s="149"/>
      <c r="T141" s="54"/>
      <c r="AT141" s="15" t="s">
        <v>152</v>
      </c>
      <c r="AU141" s="15" t="s">
        <v>83</v>
      </c>
    </row>
    <row r="142" spans="2:65" s="12" customFormat="1">
      <c r="B142" s="150"/>
      <c r="D142" s="146" t="s">
        <v>154</v>
      </c>
      <c r="E142" s="151" t="s">
        <v>1</v>
      </c>
      <c r="F142" s="152" t="s">
        <v>155</v>
      </c>
      <c r="H142" s="153">
        <v>1038.1279999999999</v>
      </c>
      <c r="I142" s="154"/>
      <c r="L142" s="150"/>
      <c r="M142" s="155"/>
      <c r="T142" s="156"/>
      <c r="AT142" s="151" t="s">
        <v>154</v>
      </c>
      <c r="AU142" s="151" t="s">
        <v>83</v>
      </c>
      <c r="AV142" s="12" t="s">
        <v>83</v>
      </c>
      <c r="AW142" s="12" t="s">
        <v>31</v>
      </c>
      <c r="AX142" s="12" t="s">
        <v>74</v>
      </c>
      <c r="AY142" s="151" t="s">
        <v>145</v>
      </c>
    </row>
    <row r="143" spans="2:65" s="12" customFormat="1">
      <c r="B143" s="150"/>
      <c r="D143" s="146" t="s">
        <v>154</v>
      </c>
      <c r="F143" s="152" t="s">
        <v>156</v>
      </c>
      <c r="H143" s="153">
        <v>1.038</v>
      </c>
      <c r="I143" s="154"/>
      <c r="L143" s="150"/>
      <c r="M143" s="155"/>
      <c r="T143" s="156"/>
      <c r="AT143" s="151" t="s">
        <v>154</v>
      </c>
      <c r="AU143" s="151" t="s">
        <v>83</v>
      </c>
      <c r="AV143" s="12" t="s">
        <v>83</v>
      </c>
      <c r="AW143" s="12" t="s">
        <v>3</v>
      </c>
      <c r="AX143" s="12" t="s">
        <v>79</v>
      </c>
      <c r="AY143" s="151" t="s">
        <v>145</v>
      </c>
    </row>
    <row r="144" spans="2:65" s="1" customFormat="1" ht="24.2" customHeight="1">
      <c r="B144" s="131"/>
      <c r="C144" s="132" t="s">
        <v>83</v>
      </c>
      <c r="D144" s="132" t="s">
        <v>147</v>
      </c>
      <c r="E144" s="133" t="s">
        <v>157</v>
      </c>
      <c r="F144" s="134" t="s">
        <v>158</v>
      </c>
      <c r="G144" s="135" t="s">
        <v>150</v>
      </c>
      <c r="H144" s="136">
        <v>23.617000000000001</v>
      </c>
      <c r="I144" s="137"/>
      <c r="J144" s="138">
        <f>ROUND(I144*H144,2)</f>
        <v>0</v>
      </c>
      <c r="K144" s="139"/>
      <c r="L144" s="30"/>
      <c r="M144" s="140" t="s">
        <v>1</v>
      </c>
      <c r="N144" s="141" t="s">
        <v>39</v>
      </c>
      <c r="P144" s="142">
        <f>O144*H144</f>
        <v>0</v>
      </c>
      <c r="Q144" s="142">
        <v>1.0900000000000001</v>
      </c>
      <c r="R144" s="142">
        <f>Q144*H144</f>
        <v>25.742530000000002</v>
      </c>
      <c r="S144" s="142">
        <v>0</v>
      </c>
      <c r="T144" s="143">
        <f>S144*H144</f>
        <v>0</v>
      </c>
      <c r="AR144" s="144" t="s">
        <v>89</v>
      </c>
      <c r="AT144" s="144" t="s">
        <v>147</v>
      </c>
      <c r="AU144" s="144" t="s">
        <v>83</v>
      </c>
      <c r="AY144" s="15" t="s">
        <v>145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5" t="s">
        <v>79</v>
      </c>
      <c r="BK144" s="145">
        <f>ROUND(I144*H144,2)</f>
        <v>0</v>
      </c>
      <c r="BL144" s="15" t="s">
        <v>89</v>
      </c>
      <c r="BM144" s="144" t="s">
        <v>159</v>
      </c>
    </row>
    <row r="145" spans="2:65" s="1" customFormat="1" ht="29.25">
      <c r="B145" s="30"/>
      <c r="D145" s="146" t="s">
        <v>152</v>
      </c>
      <c r="F145" s="147" t="s">
        <v>153</v>
      </c>
      <c r="I145" s="148"/>
      <c r="L145" s="30"/>
      <c r="M145" s="149"/>
      <c r="T145" s="54"/>
      <c r="AT145" s="15" t="s">
        <v>152</v>
      </c>
      <c r="AU145" s="15" t="s">
        <v>83</v>
      </c>
    </row>
    <row r="146" spans="2:65" s="12" customFormat="1" ht="33.75">
      <c r="B146" s="150"/>
      <c r="D146" s="146" t="s">
        <v>154</v>
      </c>
      <c r="E146" s="151" t="s">
        <v>1</v>
      </c>
      <c r="F146" s="152" t="s">
        <v>160</v>
      </c>
      <c r="H146" s="153">
        <v>11375.432000000001</v>
      </c>
      <c r="I146" s="154"/>
      <c r="L146" s="150"/>
      <c r="M146" s="155"/>
      <c r="T146" s="156"/>
      <c r="AT146" s="151" t="s">
        <v>154</v>
      </c>
      <c r="AU146" s="151" t="s">
        <v>83</v>
      </c>
      <c r="AV146" s="12" t="s">
        <v>83</v>
      </c>
      <c r="AW146" s="12" t="s">
        <v>31</v>
      </c>
      <c r="AX146" s="12" t="s">
        <v>74</v>
      </c>
      <c r="AY146" s="151" t="s">
        <v>145</v>
      </c>
    </row>
    <row r="147" spans="2:65" s="12" customFormat="1">
      <c r="B147" s="150"/>
      <c r="D147" s="146" t="s">
        <v>154</v>
      </c>
      <c r="E147" s="151" t="s">
        <v>1</v>
      </c>
      <c r="F147" s="152" t="s">
        <v>161</v>
      </c>
      <c r="H147" s="153">
        <v>12241.611999999999</v>
      </c>
      <c r="I147" s="154"/>
      <c r="L147" s="150"/>
      <c r="M147" s="155"/>
      <c r="T147" s="156"/>
      <c r="AT147" s="151" t="s">
        <v>154</v>
      </c>
      <c r="AU147" s="151" t="s">
        <v>83</v>
      </c>
      <c r="AV147" s="12" t="s">
        <v>83</v>
      </c>
      <c r="AW147" s="12" t="s">
        <v>31</v>
      </c>
      <c r="AX147" s="12" t="s">
        <v>74</v>
      </c>
      <c r="AY147" s="151" t="s">
        <v>145</v>
      </c>
    </row>
    <row r="148" spans="2:65" s="12" customFormat="1">
      <c r="B148" s="150"/>
      <c r="D148" s="146" t="s">
        <v>154</v>
      </c>
      <c r="F148" s="152" t="s">
        <v>162</v>
      </c>
      <c r="H148" s="153">
        <v>23.617000000000001</v>
      </c>
      <c r="I148" s="154"/>
      <c r="L148" s="150"/>
      <c r="M148" s="155"/>
      <c r="T148" s="156"/>
      <c r="AT148" s="151" t="s">
        <v>154</v>
      </c>
      <c r="AU148" s="151" t="s">
        <v>83</v>
      </c>
      <c r="AV148" s="12" t="s">
        <v>83</v>
      </c>
      <c r="AW148" s="12" t="s">
        <v>3</v>
      </c>
      <c r="AX148" s="12" t="s">
        <v>79</v>
      </c>
      <c r="AY148" s="151" t="s">
        <v>145</v>
      </c>
    </row>
    <row r="149" spans="2:65" s="11" customFormat="1" ht="22.9" customHeight="1">
      <c r="B149" s="119"/>
      <c r="D149" s="120" t="s">
        <v>73</v>
      </c>
      <c r="E149" s="129" t="s">
        <v>89</v>
      </c>
      <c r="F149" s="129" t="s">
        <v>163</v>
      </c>
      <c r="I149" s="122"/>
      <c r="J149" s="130">
        <f>BK149</f>
        <v>0</v>
      </c>
      <c r="L149" s="119"/>
      <c r="M149" s="124"/>
      <c r="P149" s="125">
        <f>SUM(P150:P155)</f>
        <v>0</v>
      </c>
      <c r="R149" s="125">
        <f>SUM(R150:R155)</f>
        <v>20.242260960000003</v>
      </c>
      <c r="T149" s="126">
        <f>SUM(T150:T155)</f>
        <v>0</v>
      </c>
      <c r="AR149" s="120" t="s">
        <v>79</v>
      </c>
      <c r="AT149" s="127" t="s">
        <v>73</v>
      </c>
      <c r="AU149" s="127" t="s">
        <v>79</v>
      </c>
      <c r="AY149" s="120" t="s">
        <v>145</v>
      </c>
      <c r="BK149" s="128">
        <f>SUM(BK150:BK155)</f>
        <v>0</v>
      </c>
    </row>
    <row r="150" spans="2:65" s="1" customFormat="1" ht="37.9" customHeight="1">
      <c r="B150" s="131"/>
      <c r="C150" s="132" t="s">
        <v>86</v>
      </c>
      <c r="D150" s="132" t="s">
        <v>147</v>
      </c>
      <c r="E150" s="133" t="s">
        <v>164</v>
      </c>
      <c r="F150" s="134" t="s">
        <v>165</v>
      </c>
      <c r="G150" s="135" t="s">
        <v>166</v>
      </c>
      <c r="H150" s="136">
        <v>434.608</v>
      </c>
      <c r="I150" s="137"/>
      <c r="J150" s="138">
        <f>ROUND(I150*H150,2)</f>
        <v>0</v>
      </c>
      <c r="K150" s="139"/>
      <c r="L150" s="30"/>
      <c r="M150" s="140" t="s">
        <v>1</v>
      </c>
      <c r="N150" s="141" t="s">
        <v>39</v>
      </c>
      <c r="P150" s="142">
        <f>O150*H150</f>
        <v>0</v>
      </c>
      <c r="Q150" s="142">
        <v>7.3699999999999998E-3</v>
      </c>
      <c r="R150" s="142">
        <f>Q150*H150</f>
        <v>3.2030609599999997</v>
      </c>
      <c r="S150" s="142">
        <v>0</v>
      </c>
      <c r="T150" s="143">
        <f>S150*H150</f>
        <v>0</v>
      </c>
      <c r="AR150" s="144" t="s">
        <v>89</v>
      </c>
      <c r="AT150" s="144" t="s">
        <v>147</v>
      </c>
      <c r="AU150" s="144" t="s">
        <v>83</v>
      </c>
      <c r="AY150" s="15" t="s">
        <v>145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5" t="s">
        <v>79</v>
      </c>
      <c r="BK150" s="145">
        <f>ROUND(I150*H150,2)</f>
        <v>0</v>
      </c>
      <c r="BL150" s="15" t="s">
        <v>89</v>
      </c>
      <c r="BM150" s="144" t="s">
        <v>167</v>
      </c>
    </row>
    <row r="151" spans="2:65" s="12" customFormat="1" ht="22.5">
      <c r="B151" s="150"/>
      <c r="D151" s="146" t="s">
        <v>154</v>
      </c>
      <c r="E151" s="151" t="s">
        <v>1</v>
      </c>
      <c r="F151" s="152" t="s">
        <v>168</v>
      </c>
      <c r="H151" s="153">
        <v>434.608</v>
      </c>
      <c r="I151" s="154"/>
      <c r="L151" s="150"/>
      <c r="M151" s="155"/>
      <c r="T151" s="156"/>
      <c r="AT151" s="151" t="s">
        <v>154</v>
      </c>
      <c r="AU151" s="151" t="s">
        <v>83</v>
      </c>
      <c r="AV151" s="12" t="s">
        <v>83</v>
      </c>
      <c r="AW151" s="12" t="s">
        <v>31</v>
      </c>
      <c r="AX151" s="12" t="s">
        <v>79</v>
      </c>
      <c r="AY151" s="151" t="s">
        <v>145</v>
      </c>
    </row>
    <row r="152" spans="2:65" s="1" customFormat="1" ht="24.2" customHeight="1">
      <c r="B152" s="131"/>
      <c r="C152" s="132" t="s">
        <v>89</v>
      </c>
      <c r="D152" s="132" t="s">
        <v>147</v>
      </c>
      <c r="E152" s="133" t="s">
        <v>169</v>
      </c>
      <c r="F152" s="134" t="s">
        <v>170</v>
      </c>
      <c r="G152" s="135" t="s">
        <v>171</v>
      </c>
      <c r="H152" s="136">
        <v>20</v>
      </c>
      <c r="I152" s="137"/>
      <c r="J152" s="138">
        <f>ROUND(I152*H152,2)</f>
        <v>0</v>
      </c>
      <c r="K152" s="139"/>
      <c r="L152" s="30"/>
      <c r="M152" s="140" t="s">
        <v>1</v>
      </c>
      <c r="N152" s="141" t="s">
        <v>39</v>
      </c>
      <c r="P152" s="142">
        <f>O152*H152</f>
        <v>0</v>
      </c>
      <c r="Q152" s="142">
        <v>5.8999999999999997E-2</v>
      </c>
      <c r="R152" s="142">
        <f>Q152*H152</f>
        <v>1.18</v>
      </c>
      <c r="S152" s="142">
        <v>0</v>
      </c>
      <c r="T152" s="143">
        <f>S152*H152</f>
        <v>0</v>
      </c>
      <c r="AR152" s="144" t="s">
        <v>89</v>
      </c>
      <c r="AT152" s="144" t="s">
        <v>147</v>
      </c>
      <c r="AU152" s="144" t="s">
        <v>83</v>
      </c>
      <c r="AY152" s="15" t="s">
        <v>145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5" t="s">
        <v>79</v>
      </c>
      <c r="BK152" s="145">
        <f>ROUND(I152*H152,2)</f>
        <v>0</v>
      </c>
      <c r="BL152" s="15" t="s">
        <v>89</v>
      </c>
      <c r="BM152" s="144" t="s">
        <v>172</v>
      </c>
    </row>
    <row r="153" spans="2:65" s="12" customFormat="1">
      <c r="B153" s="150"/>
      <c r="D153" s="146" t="s">
        <v>154</v>
      </c>
      <c r="E153" s="151" t="s">
        <v>1</v>
      </c>
      <c r="F153" s="152" t="s">
        <v>173</v>
      </c>
      <c r="H153" s="153">
        <v>20</v>
      </c>
      <c r="I153" s="154"/>
      <c r="L153" s="150"/>
      <c r="M153" s="155"/>
      <c r="T153" s="156"/>
      <c r="AT153" s="151" t="s">
        <v>154</v>
      </c>
      <c r="AU153" s="151" t="s">
        <v>83</v>
      </c>
      <c r="AV153" s="12" t="s">
        <v>83</v>
      </c>
      <c r="AW153" s="12" t="s">
        <v>31</v>
      </c>
      <c r="AX153" s="12" t="s">
        <v>74</v>
      </c>
      <c r="AY153" s="151" t="s">
        <v>145</v>
      </c>
    </row>
    <row r="154" spans="2:65" s="1" customFormat="1" ht="21.75" customHeight="1">
      <c r="B154" s="131"/>
      <c r="C154" s="132" t="s">
        <v>92</v>
      </c>
      <c r="D154" s="132" t="s">
        <v>147</v>
      </c>
      <c r="E154" s="133" t="s">
        <v>174</v>
      </c>
      <c r="F154" s="134" t="s">
        <v>175</v>
      </c>
      <c r="G154" s="135" t="s">
        <v>171</v>
      </c>
      <c r="H154" s="136">
        <v>112</v>
      </c>
      <c r="I154" s="137"/>
      <c r="J154" s="138">
        <f>ROUND(I154*H154,2)</f>
        <v>0</v>
      </c>
      <c r="K154" s="139"/>
      <c r="L154" s="30"/>
      <c r="M154" s="140" t="s">
        <v>1</v>
      </c>
      <c r="N154" s="141" t="s">
        <v>39</v>
      </c>
      <c r="P154" s="142">
        <f>O154*H154</f>
        <v>0</v>
      </c>
      <c r="Q154" s="142">
        <v>0.1416</v>
      </c>
      <c r="R154" s="142">
        <f>Q154*H154</f>
        <v>15.859200000000001</v>
      </c>
      <c r="S154" s="142">
        <v>0</v>
      </c>
      <c r="T154" s="143">
        <f>S154*H154</f>
        <v>0</v>
      </c>
      <c r="AR154" s="144" t="s">
        <v>89</v>
      </c>
      <c r="AT154" s="144" t="s">
        <v>147</v>
      </c>
      <c r="AU154" s="144" t="s">
        <v>83</v>
      </c>
      <c r="AY154" s="15" t="s">
        <v>145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5" t="s">
        <v>79</v>
      </c>
      <c r="BK154" s="145">
        <f>ROUND(I154*H154,2)</f>
        <v>0</v>
      </c>
      <c r="BL154" s="15" t="s">
        <v>89</v>
      </c>
      <c r="BM154" s="144" t="s">
        <v>176</v>
      </c>
    </row>
    <row r="155" spans="2:65" s="12" customFormat="1">
      <c r="B155" s="150"/>
      <c r="D155" s="146" t="s">
        <v>154</v>
      </c>
      <c r="E155" s="151" t="s">
        <v>1</v>
      </c>
      <c r="F155" s="152" t="s">
        <v>177</v>
      </c>
      <c r="H155" s="153">
        <v>112</v>
      </c>
      <c r="I155" s="154"/>
      <c r="L155" s="150"/>
      <c r="M155" s="155"/>
      <c r="T155" s="156"/>
      <c r="AT155" s="151" t="s">
        <v>154</v>
      </c>
      <c r="AU155" s="151" t="s">
        <v>83</v>
      </c>
      <c r="AV155" s="12" t="s">
        <v>83</v>
      </c>
      <c r="AW155" s="12" t="s">
        <v>31</v>
      </c>
      <c r="AX155" s="12" t="s">
        <v>74</v>
      </c>
      <c r="AY155" s="151" t="s">
        <v>145</v>
      </c>
    </row>
    <row r="156" spans="2:65" s="11" customFormat="1" ht="22.9" customHeight="1">
      <c r="B156" s="119"/>
      <c r="D156" s="120" t="s">
        <v>73</v>
      </c>
      <c r="E156" s="129" t="s">
        <v>95</v>
      </c>
      <c r="F156" s="129" t="s">
        <v>178</v>
      </c>
      <c r="I156" s="122"/>
      <c r="J156" s="130">
        <f>BK156</f>
        <v>0</v>
      </c>
      <c r="L156" s="119"/>
      <c r="M156" s="124"/>
      <c r="P156" s="125">
        <f>SUM(P157:P187)</f>
        <v>0</v>
      </c>
      <c r="R156" s="125">
        <f>SUM(R157:R187)</f>
        <v>151.82522778000001</v>
      </c>
      <c r="T156" s="126">
        <f>SUM(T157:T187)</f>
        <v>0</v>
      </c>
      <c r="AR156" s="120" t="s">
        <v>79</v>
      </c>
      <c r="AT156" s="127" t="s">
        <v>73</v>
      </c>
      <c r="AU156" s="127" t="s">
        <v>79</v>
      </c>
      <c r="AY156" s="120" t="s">
        <v>145</v>
      </c>
      <c r="BK156" s="128">
        <f>SUM(BK157:BK187)</f>
        <v>0</v>
      </c>
    </row>
    <row r="157" spans="2:65" s="1" customFormat="1" ht="44.25" customHeight="1">
      <c r="B157" s="131"/>
      <c r="C157" s="132" t="s">
        <v>95</v>
      </c>
      <c r="D157" s="132" t="s">
        <v>147</v>
      </c>
      <c r="E157" s="133" t="s">
        <v>179</v>
      </c>
      <c r="F157" s="134" t="s">
        <v>180</v>
      </c>
      <c r="G157" s="135" t="s">
        <v>166</v>
      </c>
      <c r="H157" s="136">
        <v>106.282</v>
      </c>
      <c r="I157" s="137"/>
      <c r="J157" s="138">
        <f>ROUND(I157*H157,2)</f>
        <v>0</v>
      </c>
      <c r="K157" s="139"/>
      <c r="L157" s="30"/>
      <c r="M157" s="140" t="s">
        <v>1</v>
      </c>
      <c r="N157" s="141" t="s">
        <v>39</v>
      </c>
      <c r="P157" s="142">
        <f>O157*H157</f>
        <v>0</v>
      </c>
      <c r="Q157" s="142">
        <v>3.9100000000000003E-3</v>
      </c>
      <c r="R157" s="142">
        <f>Q157*H157</f>
        <v>0.41556261999999999</v>
      </c>
      <c r="S157" s="142">
        <v>0</v>
      </c>
      <c r="T157" s="143">
        <f>S157*H157</f>
        <v>0</v>
      </c>
      <c r="AR157" s="144" t="s">
        <v>89</v>
      </c>
      <c r="AT157" s="144" t="s">
        <v>147</v>
      </c>
      <c r="AU157" s="144" t="s">
        <v>83</v>
      </c>
      <c r="AY157" s="15" t="s">
        <v>145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5" t="s">
        <v>79</v>
      </c>
      <c r="BK157" s="145">
        <f>ROUND(I157*H157,2)</f>
        <v>0</v>
      </c>
      <c r="BL157" s="15" t="s">
        <v>89</v>
      </c>
      <c r="BM157" s="144" t="s">
        <v>181</v>
      </c>
    </row>
    <row r="158" spans="2:65" s="12" customFormat="1" ht="22.5">
      <c r="B158" s="150"/>
      <c r="D158" s="146" t="s">
        <v>154</v>
      </c>
      <c r="E158" s="151" t="s">
        <v>1</v>
      </c>
      <c r="F158" s="152" t="s">
        <v>182</v>
      </c>
      <c r="H158" s="153">
        <v>21.43</v>
      </c>
      <c r="I158" s="154"/>
      <c r="L158" s="150"/>
      <c r="M158" s="155"/>
      <c r="T158" s="156"/>
      <c r="AT158" s="151" t="s">
        <v>154</v>
      </c>
      <c r="AU158" s="151" t="s">
        <v>83</v>
      </c>
      <c r="AV158" s="12" t="s">
        <v>83</v>
      </c>
      <c r="AW158" s="12" t="s">
        <v>31</v>
      </c>
      <c r="AX158" s="12" t="s">
        <v>74</v>
      </c>
      <c r="AY158" s="151" t="s">
        <v>145</v>
      </c>
    </row>
    <row r="159" spans="2:65" s="12" customFormat="1" ht="22.5">
      <c r="B159" s="150"/>
      <c r="D159" s="146" t="s">
        <v>154</v>
      </c>
      <c r="E159" s="151" t="s">
        <v>1</v>
      </c>
      <c r="F159" s="152" t="s">
        <v>183</v>
      </c>
      <c r="H159" s="153">
        <v>18.888000000000002</v>
      </c>
      <c r="I159" s="154"/>
      <c r="L159" s="150"/>
      <c r="M159" s="155"/>
      <c r="T159" s="156"/>
      <c r="AT159" s="151" t="s">
        <v>154</v>
      </c>
      <c r="AU159" s="151" t="s">
        <v>83</v>
      </c>
      <c r="AV159" s="12" t="s">
        <v>83</v>
      </c>
      <c r="AW159" s="12" t="s">
        <v>31</v>
      </c>
      <c r="AX159" s="12" t="s">
        <v>74</v>
      </c>
      <c r="AY159" s="151" t="s">
        <v>145</v>
      </c>
    </row>
    <row r="160" spans="2:65" s="12" customFormat="1">
      <c r="B160" s="150"/>
      <c r="D160" s="146" t="s">
        <v>154</v>
      </c>
      <c r="E160" s="151" t="s">
        <v>1</v>
      </c>
      <c r="F160" s="152" t="s">
        <v>184</v>
      </c>
      <c r="H160" s="153">
        <v>10.56</v>
      </c>
      <c r="I160" s="154"/>
      <c r="L160" s="150"/>
      <c r="M160" s="155"/>
      <c r="T160" s="156"/>
      <c r="AT160" s="151" t="s">
        <v>154</v>
      </c>
      <c r="AU160" s="151" t="s">
        <v>83</v>
      </c>
      <c r="AV160" s="12" t="s">
        <v>83</v>
      </c>
      <c r="AW160" s="12" t="s">
        <v>31</v>
      </c>
      <c r="AX160" s="12" t="s">
        <v>74</v>
      </c>
      <c r="AY160" s="151" t="s">
        <v>145</v>
      </c>
    </row>
    <row r="161" spans="2:65" s="12" customFormat="1">
      <c r="B161" s="150"/>
      <c r="D161" s="146" t="s">
        <v>154</v>
      </c>
      <c r="E161" s="151" t="s">
        <v>1</v>
      </c>
      <c r="F161" s="152" t="s">
        <v>185</v>
      </c>
      <c r="H161" s="153">
        <v>14.57</v>
      </c>
      <c r="I161" s="154"/>
      <c r="L161" s="150"/>
      <c r="M161" s="155"/>
      <c r="T161" s="156"/>
      <c r="AT161" s="151" t="s">
        <v>154</v>
      </c>
      <c r="AU161" s="151" t="s">
        <v>83</v>
      </c>
      <c r="AV161" s="12" t="s">
        <v>83</v>
      </c>
      <c r="AW161" s="12" t="s">
        <v>31</v>
      </c>
      <c r="AX161" s="12" t="s">
        <v>74</v>
      </c>
      <c r="AY161" s="151" t="s">
        <v>145</v>
      </c>
    </row>
    <row r="162" spans="2:65" s="12" customFormat="1" ht="22.5">
      <c r="B162" s="150"/>
      <c r="D162" s="146" t="s">
        <v>154</v>
      </c>
      <c r="E162" s="151" t="s">
        <v>1</v>
      </c>
      <c r="F162" s="152" t="s">
        <v>186</v>
      </c>
      <c r="H162" s="153">
        <v>30.533999999999999</v>
      </c>
      <c r="I162" s="154"/>
      <c r="L162" s="150"/>
      <c r="M162" s="155"/>
      <c r="T162" s="156"/>
      <c r="AT162" s="151" t="s">
        <v>154</v>
      </c>
      <c r="AU162" s="151" t="s">
        <v>83</v>
      </c>
      <c r="AV162" s="12" t="s">
        <v>83</v>
      </c>
      <c r="AW162" s="12" t="s">
        <v>31</v>
      </c>
      <c r="AX162" s="12" t="s">
        <v>74</v>
      </c>
      <c r="AY162" s="151" t="s">
        <v>145</v>
      </c>
    </row>
    <row r="163" spans="2:65" s="12" customFormat="1">
      <c r="B163" s="150"/>
      <c r="D163" s="146" t="s">
        <v>154</v>
      </c>
      <c r="E163" s="151" t="s">
        <v>1</v>
      </c>
      <c r="F163" s="152" t="s">
        <v>187</v>
      </c>
      <c r="H163" s="153">
        <v>10.3</v>
      </c>
      <c r="I163" s="154"/>
      <c r="L163" s="150"/>
      <c r="M163" s="155"/>
      <c r="T163" s="156"/>
      <c r="AT163" s="151" t="s">
        <v>154</v>
      </c>
      <c r="AU163" s="151" t="s">
        <v>83</v>
      </c>
      <c r="AV163" s="12" t="s">
        <v>83</v>
      </c>
      <c r="AW163" s="12" t="s">
        <v>31</v>
      </c>
      <c r="AX163" s="12" t="s">
        <v>74</v>
      </c>
      <c r="AY163" s="151" t="s">
        <v>145</v>
      </c>
    </row>
    <row r="164" spans="2:65" s="1" customFormat="1" ht="24.2" customHeight="1">
      <c r="B164" s="131"/>
      <c r="C164" s="132" t="s">
        <v>98</v>
      </c>
      <c r="D164" s="132" t="s">
        <v>147</v>
      </c>
      <c r="E164" s="133" t="s">
        <v>188</v>
      </c>
      <c r="F164" s="134" t="s">
        <v>189</v>
      </c>
      <c r="G164" s="135" t="s">
        <v>171</v>
      </c>
      <c r="H164" s="136">
        <v>20</v>
      </c>
      <c r="I164" s="137"/>
      <c r="J164" s="138">
        <f>ROUND(I164*H164,2)</f>
        <v>0</v>
      </c>
      <c r="K164" s="139"/>
      <c r="L164" s="30"/>
      <c r="M164" s="140" t="s">
        <v>1</v>
      </c>
      <c r="N164" s="141" t="s">
        <v>39</v>
      </c>
      <c r="P164" s="142">
        <f>O164*H164</f>
        <v>0</v>
      </c>
      <c r="Q164" s="142">
        <v>4.0599999999999997E-2</v>
      </c>
      <c r="R164" s="142">
        <f>Q164*H164</f>
        <v>0.81199999999999994</v>
      </c>
      <c r="S164" s="142">
        <v>0</v>
      </c>
      <c r="T164" s="143">
        <f>S164*H164</f>
        <v>0</v>
      </c>
      <c r="AR164" s="144" t="s">
        <v>89</v>
      </c>
      <c r="AT164" s="144" t="s">
        <v>147</v>
      </c>
      <c r="AU164" s="144" t="s">
        <v>83</v>
      </c>
      <c r="AY164" s="15" t="s">
        <v>145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5" t="s">
        <v>79</v>
      </c>
      <c r="BK164" s="145">
        <f>ROUND(I164*H164,2)</f>
        <v>0</v>
      </c>
      <c r="BL164" s="15" t="s">
        <v>89</v>
      </c>
      <c r="BM164" s="144" t="s">
        <v>190</v>
      </c>
    </row>
    <row r="165" spans="2:65" s="1" customFormat="1" ht="24.2" customHeight="1">
      <c r="B165" s="131"/>
      <c r="C165" s="132" t="s">
        <v>191</v>
      </c>
      <c r="D165" s="132" t="s">
        <v>147</v>
      </c>
      <c r="E165" s="133" t="s">
        <v>192</v>
      </c>
      <c r="F165" s="134" t="s">
        <v>193</v>
      </c>
      <c r="G165" s="135" t="s">
        <v>171</v>
      </c>
      <c r="H165" s="136">
        <v>15</v>
      </c>
      <c r="I165" s="137"/>
      <c r="J165" s="138">
        <f>ROUND(I165*H165,2)</f>
        <v>0</v>
      </c>
      <c r="K165" s="139"/>
      <c r="L165" s="30"/>
      <c r="M165" s="140" t="s">
        <v>1</v>
      </c>
      <c r="N165" s="141" t="s">
        <v>39</v>
      </c>
      <c r="P165" s="142">
        <f>O165*H165</f>
        <v>0</v>
      </c>
      <c r="Q165" s="142">
        <v>0.15409999999999999</v>
      </c>
      <c r="R165" s="142">
        <f>Q165*H165</f>
        <v>2.3114999999999997</v>
      </c>
      <c r="S165" s="142">
        <v>0</v>
      </c>
      <c r="T165" s="143">
        <f>S165*H165</f>
        <v>0</v>
      </c>
      <c r="AR165" s="144" t="s">
        <v>89</v>
      </c>
      <c r="AT165" s="144" t="s">
        <v>147</v>
      </c>
      <c r="AU165" s="144" t="s">
        <v>83</v>
      </c>
      <c r="AY165" s="15" t="s">
        <v>145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5" t="s">
        <v>79</v>
      </c>
      <c r="BK165" s="145">
        <f>ROUND(I165*H165,2)</f>
        <v>0</v>
      </c>
      <c r="BL165" s="15" t="s">
        <v>89</v>
      </c>
      <c r="BM165" s="144" t="s">
        <v>194</v>
      </c>
    </row>
    <row r="166" spans="2:65" s="1" customFormat="1" ht="24.2" customHeight="1">
      <c r="B166" s="131"/>
      <c r="C166" s="132" t="s">
        <v>195</v>
      </c>
      <c r="D166" s="132" t="s">
        <v>147</v>
      </c>
      <c r="E166" s="133" t="s">
        <v>196</v>
      </c>
      <c r="F166" s="134" t="s">
        <v>197</v>
      </c>
      <c r="G166" s="135" t="s">
        <v>166</v>
      </c>
      <c r="H166" s="136">
        <v>98.15</v>
      </c>
      <c r="I166" s="137"/>
      <c r="J166" s="138">
        <f>ROUND(I166*H166,2)</f>
        <v>0</v>
      </c>
      <c r="K166" s="139"/>
      <c r="L166" s="30"/>
      <c r="M166" s="140" t="s">
        <v>1</v>
      </c>
      <c r="N166" s="141" t="s">
        <v>39</v>
      </c>
      <c r="P166" s="142">
        <f>O166*H166</f>
        <v>0</v>
      </c>
      <c r="Q166" s="142">
        <v>1.8380000000000001E-2</v>
      </c>
      <c r="R166" s="142">
        <f>Q166*H166</f>
        <v>1.8039970000000001</v>
      </c>
      <c r="S166" s="142">
        <v>0</v>
      </c>
      <c r="T166" s="143">
        <f>S166*H166</f>
        <v>0</v>
      </c>
      <c r="AR166" s="144" t="s">
        <v>89</v>
      </c>
      <c r="AT166" s="144" t="s">
        <v>147</v>
      </c>
      <c r="AU166" s="144" t="s">
        <v>83</v>
      </c>
      <c r="AY166" s="15" t="s">
        <v>145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5" t="s">
        <v>79</v>
      </c>
      <c r="BK166" s="145">
        <f>ROUND(I166*H166,2)</f>
        <v>0</v>
      </c>
      <c r="BL166" s="15" t="s">
        <v>89</v>
      </c>
      <c r="BM166" s="144" t="s">
        <v>198</v>
      </c>
    </row>
    <row r="167" spans="2:65" s="13" customFormat="1">
      <c r="B167" s="157"/>
      <c r="D167" s="146" t="s">
        <v>154</v>
      </c>
      <c r="E167" s="158" t="s">
        <v>1</v>
      </c>
      <c r="F167" s="159" t="s">
        <v>199</v>
      </c>
      <c r="H167" s="158" t="s">
        <v>1</v>
      </c>
      <c r="I167" s="160"/>
      <c r="L167" s="157"/>
      <c r="M167" s="161"/>
      <c r="T167" s="162"/>
      <c r="AT167" s="158" t="s">
        <v>154</v>
      </c>
      <c r="AU167" s="158" t="s">
        <v>83</v>
      </c>
      <c r="AV167" s="13" t="s">
        <v>79</v>
      </c>
      <c r="AW167" s="13" t="s">
        <v>31</v>
      </c>
      <c r="AX167" s="13" t="s">
        <v>74</v>
      </c>
      <c r="AY167" s="158" t="s">
        <v>145</v>
      </c>
    </row>
    <row r="168" spans="2:65" s="12" customFormat="1">
      <c r="B168" s="150"/>
      <c r="D168" s="146" t="s">
        <v>154</v>
      </c>
      <c r="E168" s="151" t="s">
        <v>1</v>
      </c>
      <c r="F168" s="152" t="s">
        <v>200</v>
      </c>
      <c r="H168" s="153">
        <v>30</v>
      </c>
      <c r="I168" s="154"/>
      <c r="L168" s="150"/>
      <c r="M168" s="155"/>
      <c r="T168" s="156"/>
      <c r="AT168" s="151" t="s">
        <v>154</v>
      </c>
      <c r="AU168" s="151" t="s">
        <v>83</v>
      </c>
      <c r="AV168" s="12" t="s">
        <v>83</v>
      </c>
      <c r="AW168" s="12" t="s">
        <v>31</v>
      </c>
      <c r="AX168" s="12" t="s">
        <v>74</v>
      </c>
      <c r="AY168" s="151" t="s">
        <v>145</v>
      </c>
    </row>
    <row r="169" spans="2:65" s="12" customFormat="1">
      <c r="B169" s="150"/>
      <c r="D169" s="146" t="s">
        <v>154</v>
      </c>
      <c r="E169" s="151" t="s">
        <v>1</v>
      </c>
      <c r="F169" s="152" t="s">
        <v>201</v>
      </c>
      <c r="H169" s="153">
        <v>25.85</v>
      </c>
      <c r="I169" s="154"/>
      <c r="L169" s="150"/>
      <c r="M169" s="155"/>
      <c r="T169" s="156"/>
      <c r="AT169" s="151" t="s">
        <v>154</v>
      </c>
      <c r="AU169" s="151" t="s">
        <v>83</v>
      </c>
      <c r="AV169" s="12" t="s">
        <v>83</v>
      </c>
      <c r="AW169" s="12" t="s">
        <v>31</v>
      </c>
      <c r="AX169" s="12" t="s">
        <v>74</v>
      </c>
      <c r="AY169" s="151" t="s">
        <v>145</v>
      </c>
    </row>
    <row r="170" spans="2:65" s="12" customFormat="1">
      <c r="B170" s="150"/>
      <c r="D170" s="146" t="s">
        <v>154</v>
      </c>
      <c r="E170" s="151" t="s">
        <v>1</v>
      </c>
      <c r="F170" s="152" t="s">
        <v>202</v>
      </c>
      <c r="H170" s="153">
        <v>23.1</v>
      </c>
      <c r="I170" s="154"/>
      <c r="L170" s="150"/>
      <c r="M170" s="155"/>
      <c r="T170" s="156"/>
      <c r="AT170" s="151" t="s">
        <v>154</v>
      </c>
      <c r="AU170" s="151" t="s">
        <v>83</v>
      </c>
      <c r="AV170" s="12" t="s">
        <v>83</v>
      </c>
      <c r="AW170" s="12" t="s">
        <v>31</v>
      </c>
      <c r="AX170" s="12" t="s">
        <v>74</v>
      </c>
      <c r="AY170" s="151" t="s">
        <v>145</v>
      </c>
    </row>
    <row r="171" spans="2:65" s="12" customFormat="1">
      <c r="B171" s="150"/>
      <c r="D171" s="146" t="s">
        <v>154</v>
      </c>
      <c r="E171" s="151" t="s">
        <v>1</v>
      </c>
      <c r="F171" s="152" t="s">
        <v>203</v>
      </c>
      <c r="H171" s="153">
        <v>19.2</v>
      </c>
      <c r="I171" s="154"/>
      <c r="L171" s="150"/>
      <c r="M171" s="155"/>
      <c r="T171" s="156"/>
      <c r="AT171" s="151" t="s">
        <v>154</v>
      </c>
      <c r="AU171" s="151" t="s">
        <v>83</v>
      </c>
      <c r="AV171" s="12" t="s">
        <v>83</v>
      </c>
      <c r="AW171" s="12" t="s">
        <v>31</v>
      </c>
      <c r="AX171" s="12" t="s">
        <v>74</v>
      </c>
      <c r="AY171" s="151" t="s">
        <v>145</v>
      </c>
    </row>
    <row r="172" spans="2:65" s="1" customFormat="1" ht="33" customHeight="1">
      <c r="B172" s="131"/>
      <c r="C172" s="132" t="s">
        <v>204</v>
      </c>
      <c r="D172" s="132" t="s">
        <v>147</v>
      </c>
      <c r="E172" s="133" t="s">
        <v>205</v>
      </c>
      <c r="F172" s="134" t="s">
        <v>206</v>
      </c>
      <c r="G172" s="135" t="s">
        <v>207</v>
      </c>
      <c r="H172" s="136">
        <v>44.417000000000002</v>
      </c>
      <c r="I172" s="137"/>
      <c r="J172" s="138">
        <f>ROUND(I172*H172,2)</f>
        <v>0</v>
      </c>
      <c r="K172" s="139"/>
      <c r="L172" s="30"/>
      <c r="M172" s="140" t="s">
        <v>1</v>
      </c>
      <c r="N172" s="141" t="s">
        <v>39</v>
      </c>
      <c r="P172" s="142">
        <f>O172*H172</f>
        <v>0</v>
      </c>
      <c r="Q172" s="142">
        <v>2.5018699999999998</v>
      </c>
      <c r="R172" s="142">
        <f>Q172*H172</f>
        <v>111.12555979</v>
      </c>
      <c r="S172" s="142">
        <v>0</v>
      </c>
      <c r="T172" s="143">
        <f>S172*H172</f>
        <v>0</v>
      </c>
      <c r="AR172" s="144" t="s">
        <v>89</v>
      </c>
      <c r="AT172" s="144" t="s">
        <v>147</v>
      </c>
      <c r="AU172" s="144" t="s">
        <v>83</v>
      </c>
      <c r="AY172" s="15" t="s">
        <v>145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5" t="s">
        <v>79</v>
      </c>
      <c r="BK172" s="145">
        <f>ROUND(I172*H172,2)</f>
        <v>0</v>
      </c>
      <c r="BL172" s="15" t="s">
        <v>89</v>
      </c>
      <c r="BM172" s="144" t="s">
        <v>208</v>
      </c>
    </row>
    <row r="173" spans="2:65" s="12" customFormat="1" ht="22.5">
      <c r="B173" s="150"/>
      <c r="D173" s="146" t="s">
        <v>154</v>
      </c>
      <c r="E173" s="151" t="s">
        <v>1</v>
      </c>
      <c r="F173" s="152" t="s">
        <v>209</v>
      </c>
      <c r="H173" s="153">
        <v>44.417000000000002</v>
      </c>
      <c r="I173" s="154"/>
      <c r="L173" s="150"/>
      <c r="M173" s="155"/>
      <c r="T173" s="156"/>
      <c r="AT173" s="151" t="s">
        <v>154</v>
      </c>
      <c r="AU173" s="151" t="s">
        <v>83</v>
      </c>
      <c r="AV173" s="12" t="s">
        <v>83</v>
      </c>
      <c r="AW173" s="12" t="s">
        <v>31</v>
      </c>
      <c r="AX173" s="12" t="s">
        <v>74</v>
      </c>
      <c r="AY173" s="151" t="s">
        <v>145</v>
      </c>
    </row>
    <row r="174" spans="2:65" s="1" customFormat="1" ht="24.2" customHeight="1">
      <c r="B174" s="131"/>
      <c r="C174" s="132" t="s">
        <v>210</v>
      </c>
      <c r="D174" s="132" t="s">
        <v>147</v>
      </c>
      <c r="E174" s="133" t="s">
        <v>211</v>
      </c>
      <c r="F174" s="134" t="s">
        <v>212</v>
      </c>
      <c r="G174" s="135" t="s">
        <v>207</v>
      </c>
      <c r="H174" s="136">
        <v>2.1960000000000002</v>
      </c>
      <c r="I174" s="137"/>
      <c r="J174" s="138">
        <f>ROUND(I174*H174,2)</f>
        <v>0</v>
      </c>
      <c r="K174" s="139"/>
      <c r="L174" s="30"/>
      <c r="M174" s="140" t="s">
        <v>1</v>
      </c>
      <c r="N174" s="141" t="s">
        <v>39</v>
      </c>
      <c r="P174" s="142">
        <f>O174*H174</f>
        <v>0</v>
      </c>
      <c r="Q174" s="142">
        <v>2.3010199999999998</v>
      </c>
      <c r="R174" s="142">
        <f>Q174*H174</f>
        <v>5.0530399199999998</v>
      </c>
      <c r="S174" s="142">
        <v>0</v>
      </c>
      <c r="T174" s="143">
        <f>S174*H174</f>
        <v>0</v>
      </c>
      <c r="AR174" s="144" t="s">
        <v>89</v>
      </c>
      <c r="AT174" s="144" t="s">
        <v>147</v>
      </c>
      <c r="AU174" s="144" t="s">
        <v>83</v>
      </c>
      <c r="AY174" s="15" t="s">
        <v>145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5" t="s">
        <v>79</v>
      </c>
      <c r="BK174" s="145">
        <f>ROUND(I174*H174,2)</f>
        <v>0</v>
      </c>
      <c r="BL174" s="15" t="s">
        <v>89</v>
      </c>
      <c r="BM174" s="144" t="s">
        <v>213</v>
      </c>
    </row>
    <row r="175" spans="2:65" s="12" customFormat="1">
      <c r="B175" s="150"/>
      <c r="D175" s="146" t="s">
        <v>154</v>
      </c>
      <c r="E175" s="151" t="s">
        <v>1</v>
      </c>
      <c r="F175" s="152" t="s">
        <v>214</v>
      </c>
      <c r="H175" s="153">
        <v>0.18</v>
      </c>
      <c r="I175" s="154"/>
      <c r="L175" s="150"/>
      <c r="M175" s="155"/>
      <c r="T175" s="156"/>
      <c r="AT175" s="151" t="s">
        <v>154</v>
      </c>
      <c r="AU175" s="151" t="s">
        <v>83</v>
      </c>
      <c r="AV175" s="12" t="s">
        <v>83</v>
      </c>
      <c r="AW175" s="12" t="s">
        <v>31</v>
      </c>
      <c r="AX175" s="12" t="s">
        <v>74</v>
      </c>
      <c r="AY175" s="151" t="s">
        <v>145</v>
      </c>
    </row>
    <row r="176" spans="2:65" s="12" customFormat="1" ht="22.5">
      <c r="B176" s="150"/>
      <c r="D176" s="146" t="s">
        <v>154</v>
      </c>
      <c r="E176" s="151" t="s">
        <v>1</v>
      </c>
      <c r="F176" s="152" t="s">
        <v>215</v>
      </c>
      <c r="H176" s="153">
        <v>2.016</v>
      </c>
      <c r="I176" s="154"/>
      <c r="L176" s="150"/>
      <c r="M176" s="155"/>
      <c r="T176" s="156"/>
      <c r="AT176" s="151" t="s">
        <v>154</v>
      </c>
      <c r="AU176" s="151" t="s">
        <v>83</v>
      </c>
      <c r="AV176" s="12" t="s">
        <v>83</v>
      </c>
      <c r="AW176" s="12" t="s">
        <v>31</v>
      </c>
      <c r="AX176" s="12" t="s">
        <v>74</v>
      </c>
      <c r="AY176" s="151" t="s">
        <v>145</v>
      </c>
    </row>
    <row r="177" spans="2:65" s="1" customFormat="1" ht="24.2" customHeight="1">
      <c r="B177" s="131"/>
      <c r="C177" s="132" t="s">
        <v>8</v>
      </c>
      <c r="D177" s="132" t="s">
        <v>147</v>
      </c>
      <c r="E177" s="133" t="s">
        <v>216</v>
      </c>
      <c r="F177" s="134" t="s">
        <v>217</v>
      </c>
      <c r="G177" s="135" t="s">
        <v>207</v>
      </c>
      <c r="H177" s="136">
        <v>44.417000000000002</v>
      </c>
      <c r="I177" s="137"/>
      <c r="J177" s="138">
        <f>ROUND(I177*H177,2)</f>
        <v>0</v>
      </c>
      <c r="K177" s="139"/>
      <c r="L177" s="30"/>
      <c r="M177" s="140" t="s">
        <v>1</v>
      </c>
      <c r="N177" s="141" t="s">
        <v>39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89</v>
      </c>
      <c r="AT177" s="144" t="s">
        <v>147</v>
      </c>
      <c r="AU177" s="144" t="s">
        <v>83</v>
      </c>
      <c r="AY177" s="15" t="s">
        <v>145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5" t="s">
        <v>79</v>
      </c>
      <c r="BK177" s="145">
        <f>ROUND(I177*H177,2)</f>
        <v>0</v>
      </c>
      <c r="BL177" s="15" t="s">
        <v>89</v>
      </c>
      <c r="BM177" s="144" t="s">
        <v>218</v>
      </c>
    </row>
    <row r="178" spans="2:65" s="12" customFormat="1" ht="22.5">
      <c r="B178" s="150"/>
      <c r="D178" s="146" t="s">
        <v>154</v>
      </c>
      <c r="E178" s="151" t="s">
        <v>1</v>
      </c>
      <c r="F178" s="152" t="s">
        <v>209</v>
      </c>
      <c r="H178" s="153">
        <v>44.417000000000002</v>
      </c>
      <c r="I178" s="154"/>
      <c r="L178" s="150"/>
      <c r="M178" s="155"/>
      <c r="T178" s="156"/>
      <c r="AT178" s="151" t="s">
        <v>154</v>
      </c>
      <c r="AU178" s="151" t="s">
        <v>83</v>
      </c>
      <c r="AV178" s="12" t="s">
        <v>83</v>
      </c>
      <c r="AW178" s="12" t="s">
        <v>31</v>
      </c>
      <c r="AX178" s="12" t="s">
        <v>74</v>
      </c>
      <c r="AY178" s="151" t="s">
        <v>145</v>
      </c>
    </row>
    <row r="179" spans="2:65" s="1" customFormat="1" ht="33" customHeight="1">
      <c r="B179" s="131"/>
      <c r="C179" s="132" t="s">
        <v>219</v>
      </c>
      <c r="D179" s="132" t="s">
        <v>147</v>
      </c>
      <c r="E179" s="133" t="s">
        <v>220</v>
      </c>
      <c r="F179" s="134" t="s">
        <v>221</v>
      </c>
      <c r="G179" s="135" t="s">
        <v>207</v>
      </c>
      <c r="H179" s="136">
        <v>44.417000000000002</v>
      </c>
      <c r="I179" s="137"/>
      <c r="J179" s="138">
        <f>ROUND(I179*H179,2)</f>
        <v>0</v>
      </c>
      <c r="K179" s="139"/>
      <c r="L179" s="30"/>
      <c r="M179" s="140" t="s">
        <v>1</v>
      </c>
      <c r="N179" s="141" t="s">
        <v>39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89</v>
      </c>
      <c r="AT179" s="144" t="s">
        <v>147</v>
      </c>
      <c r="AU179" s="144" t="s">
        <v>83</v>
      </c>
      <c r="AY179" s="15" t="s">
        <v>145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5" t="s">
        <v>79</v>
      </c>
      <c r="BK179" s="145">
        <f>ROUND(I179*H179,2)</f>
        <v>0</v>
      </c>
      <c r="BL179" s="15" t="s">
        <v>89</v>
      </c>
      <c r="BM179" s="144" t="s">
        <v>222</v>
      </c>
    </row>
    <row r="180" spans="2:65" s="12" customFormat="1" ht="22.5">
      <c r="B180" s="150"/>
      <c r="D180" s="146" t="s">
        <v>154</v>
      </c>
      <c r="E180" s="151" t="s">
        <v>1</v>
      </c>
      <c r="F180" s="152" t="s">
        <v>209</v>
      </c>
      <c r="H180" s="153">
        <v>44.417000000000002</v>
      </c>
      <c r="I180" s="154"/>
      <c r="L180" s="150"/>
      <c r="M180" s="155"/>
      <c r="T180" s="156"/>
      <c r="AT180" s="151" t="s">
        <v>154</v>
      </c>
      <c r="AU180" s="151" t="s">
        <v>83</v>
      </c>
      <c r="AV180" s="12" t="s">
        <v>83</v>
      </c>
      <c r="AW180" s="12" t="s">
        <v>31</v>
      </c>
      <c r="AX180" s="12" t="s">
        <v>74</v>
      </c>
      <c r="AY180" s="151" t="s">
        <v>145</v>
      </c>
    </row>
    <row r="181" spans="2:65" s="1" customFormat="1" ht="16.5" customHeight="1">
      <c r="B181" s="131"/>
      <c r="C181" s="132" t="s">
        <v>223</v>
      </c>
      <c r="D181" s="132" t="s">
        <v>147</v>
      </c>
      <c r="E181" s="133" t="s">
        <v>224</v>
      </c>
      <c r="F181" s="134" t="s">
        <v>225</v>
      </c>
      <c r="G181" s="135" t="s">
        <v>166</v>
      </c>
      <c r="H181" s="136">
        <v>7.5</v>
      </c>
      <c r="I181" s="137"/>
      <c r="J181" s="138">
        <f>ROUND(I181*H181,2)</f>
        <v>0</v>
      </c>
      <c r="K181" s="139"/>
      <c r="L181" s="30"/>
      <c r="M181" s="140" t="s">
        <v>1</v>
      </c>
      <c r="N181" s="141" t="s">
        <v>39</v>
      </c>
      <c r="P181" s="142">
        <f>O181*H181</f>
        <v>0</v>
      </c>
      <c r="Q181" s="142">
        <v>1.6070000000000001E-2</v>
      </c>
      <c r="R181" s="142">
        <f>Q181*H181</f>
        <v>0.12052500000000001</v>
      </c>
      <c r="S181" s="142">
        <v>0</v>
      </c>
      <c r="T181" s="143">
        <f>S181*H181</f>
        <v>0</v>
      </c>
      <c r="AR181" s="144" t="s">
        <v>89</v>
      </c>
      <c r="AT181" s="144" t="s">
        <v>147</v>
      </c>
      <c r="AU181" s="144" t="s">
        <v>83</v>
      </c>
      <c r="AY181" s="15" t="s">
        <v>145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5" t="s">
        <v>79</v>
      </c>
      <c r="BK181" s="145">
        <f>ROUND(I181*H181,2)</f>
        <v>0</v>
      </c>
      <c r="BL181" s="15" t="s">
        <v>89</v>
      </c>
      <c r="BM181" s="144" t="s">
        <v>226</v>
      </c>
    </row>
    <row r="182" spans="2:65" s="1" customFormat="1" ht="16.5" customHeight="1">
      <c r="B182" s="131"/>
      <c r="C182" s="132" t="s">
        <v>227</v>
      </c>
      <c r="D182" s="132" t="s">
        <v>147</v>
      </c>
      <c r="E182" s="133" t="s">
        <v>228</v>
      </c>
      <c r="F182" s="134" t="s">
        <v>229</v>
      </c>
      <c r="G182" s="135" t="s">
        <v>166</v>
      </c>
      <c r="H182" s="136">
        <v>7.5</v>
      </c>
      <c r="I182" s="137"/>
      <c r="J182" s="138">
        <f>ROUND(I182*H182,2)</f>
        <v>0</v>
      </c>
      <c r="K182" s="139"/>
      <c r="L182" s="30"/>
      <c r="M182" s="140" t="s">
        <v>1</v>
      </c>
      <c r="N182" s="141" t="s">
        <v>39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89</v>
      </c>
      <c r="AT182" s="144" t="s">
        <v>147</v>
      </c>
      <c r="AU182" s="144" t="s">
        <v>83</v>
      </c>
      <c r="AY182" s="15" t="s">
        <v>145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5" t="s">
        <v>79</v>
      </c>
      <c r="BK182" s="145">
        <f>ROUND(I182*H182,2)</f>
        <v>0</v>
      </c>
      <c r="BL182" s="15" t="s">
        <v>89</v>
      </c>
      <c r="BM182" s="144" t="s">
        <v>230</v>
      </c>
    </row>
    <row r="183" spans="2:65" s="1" customFormat="1" ht="16.5" customHeight="1">
      <c r="B183" s="131"/>
      <c r="C183" s="132" t="s">
        <v>231</v>
      </c>
      <c r="D183" s="132" t="s">
        <v>147</v>
      </c>
      <c r="E183" s="133" t="s">
        <v>232</v>
      </c>
      <c r="F183" s="134" t="s">
        <v>233</v>
      </c>
      <c r="G183" s="135" t="s">
        <v>150</v>
      </c>
      <c r="H183" s="136">
        <v>2.4649999999999999</v>
      </c>
      <c r="I183" s="137"/>
      <c r="J183" s="138">
        <f>ROUND(I183*H183,2)</f>
        <v>0</v>
      </c>
      <c r="K183" s="139"/>
      <c r="L183" s="30"/>
      <c r="M183" s="140" t="s">
        <v>1</v>
      </c>
      <c r="N183" s="141" t="s">
        <v>39</v>
      </c>
      <c r="P183" s="142">
        <f>O183*H183</f>
        <v>0</v>
      </c>
      <c r="Q183" s="142">
        <v>1.06277</v>
      </c>
      <c r="R183" s="142">
        <f>Q183*H183</f>
        <v>2.61972805</v>
      </c>
      <c r="S183" s="142">
        <v>0</v>
      </c>
      <c r="T183" s="143">
        <f>S183*H183</f>
        <v>0</v>
      </c>
      <c r="AR183" s="144" t="s">
        <v>89</v>
      </c>
      <c r="AT183" s="144" t="s">
        <v>147</v>
      </c>
      <c r="AU183" s="144" t="s">
        <v>83</v>
      </c>
      <c r="AY183" s="15" t="s">
        <v>145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5" t="s">
        <v>79</v>
      </c>
      <c r="BK183" s="145">
        <f>ROUND(I183*H183,2)</f>
        <v>0</v>
      </c>
      <c r="BL183" s="15" t="s">
        <v>89</v>
      </c>
      <c r="BM183" s="144" t="s">
        <v>234</v>
      </c>
    </row>
    <row r="184" spans="2:65" s="12" customFormat="1" ht="33.75">
      <c r="B184" s="150"/>
      <c r="D184" s="146" t="s">
        <v>154</v>
      </c>
      <c r="E184" s="151" t="s">
        <v>1</v>
      </c>
      <c r="F184" s="152" t="s">
        <v>235</v>
      </c>
      <c r="H184" s="153">
        <v>2465.152</v>
      </c>
      <c r="I184" s="154"/>
      <c r="L184" s="150"/>
      <c r="M184" s="155"/>
      <c r="T184" s="156"/>
      <c r="AT184" s="151" t="s">
        <v>154</v>
      </c>
      <c r="AU184" s="151" t="s">
        <v>83</v>
      </c>
      <c r="AV184" s="12" t="s">
        <v>83</v>
      </c>
      <c r="AW184" s="12" t="s">
        <v>31</v>
      </c>
      <c r="AX184" s="12" t="s">
        <v>79</v>
      </c>
      <c r="AY184" s="151" t="s">
        <v>145</v>
      </c>
    </row>
    <row r="185" spans="2:65" s="12" customFormat="1">
      <c r="B185" s="150"/>
      <c r="D185" s="146" t="s">
        <v>154</v>
      </c>
      <c r="F185" s="152" t="s">
        <v>236</v>
      </c>
      <c r="H185" s="153">
        <v>2.4649999999999999</v>
      </c>
      <c r="I185" s="154"/>
      <c r="L185" s="150"/>
      <c r="M185" s="155"/>
      <c r="T185" s="156"/>
      <c r="AT185" s="151" t="s">
        <v>154</v>
      </c>
      <c r="AU185" s="151" t="s">
        <v>83</v>
      </c>
      <c r="AV185" s="12" t="s">
        <v>83</v>
      </c>
      <c r="AW185" s="12" t="s">
        <v>3</v>
      </c>
      <c r="AX185" s="12" t="s">
        <v>79</v>
      </c>
      <c r="AY185" s="151" t="s">
        <v>145</v>
      </c>
    </row>
    <row r="186" spans="2:65" s="1" customFormat="1" ht="24.2" customHeight="1">
      <c r="B186" s="131"/>
      <c r="C186" s="132" t="s">
        <v>237</v>
      </c>
      <c r="D186" s="132" t="s">
        <v>147</v>
      </c>
      <c r="E186" s="133" t="s">
        <v>238</v>
      </c>
      <c r="F186" s="134" t="s">
        <v>239</v>
      </c>
      <c r="G186" s="135" t="s">
        <v>166</v>
      </c>
      <c r="H186" s="136">
        <v>411.27</v>
      </c>
      <c r="I186" s="137"/>
      <c r="J186" s="138">
        <f>ROUND(I186*H186,2)</f>
        <v>0</v>
      </c>
      <c r="K186" s="139"/>
      <c r="L186" s="30"/>
      <c r="M186" s="140" t="s">
        <v>1</v>
      </c>
      <c r="N186" s="141" t="s">
        <v>39</v>
      </c>
      <c r="P186" s="142">
        <f>O186*H186</f>
        <v>0</v>
      </c>
      <c r="Q186" s="142">
        <v>6.7019999999999996E-2</v>
      </c>
      <c r="R186" s="142">
        <f>Q186*H186</f>
        <v>27.563315399999997</v>
      </c>
      <c r="S186" s="142">
        <v>0</v>
      </c>
      <c r="T186" s="143">
        <f>S186*H186</f>
        <v>0</v>
      </c>
      <c r="AR186" s="144" t="s">
        <v>89</v>
      </c>
      <c r="AT186" s="144" t="s">
        <v>147</v>
      </c>
      <c r="AU186" s="144" t="s">
        <v>83</v>
      </c>
      <c r="AY186" s="15" t="s">
        <v>145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5" t="s">
        <v>79</v>
      </c>
      <c r="BK186" s="145">
        <f>ROUND(I186*H186,2)</f>
        <v>0</v>
      </c>
      <c r="BL186" s="15" t="s">
        <v>89</v>
      </c>
      <c r="BM186" s="144" t="s">
        <v>240</v>
      </c>
    </row>
    <row r="187" spans="2:65" s="12" customFormat="1" ht="22.5">
      <c r="B187" s="150"/>
      <c r="D187" s="146" t="s">
        <v>154</v>
      </c>
      <c r="E187" s="151" t="s">
        <v>1</v>
      </c>
      <c r="F187" s="152" t="s">
        <v>241</v>
      </c>
      <c r="H187" s="153">
        <v>411.27</v>
      </c>
      <c r="I187" s="154"/>
      <c r="L187" s="150"/>
      <c r="M187" s="155"/>
      <c r="T187" s="156"/>
      <c r="AT187" s="151" t="s">
        <v>154</v>
      </c>
      <c r="AU187" s="151" t="s">
        <v>83</v>
      </c>
      <c r="AV187" s="12" t="s">
        <v>83</v>
      </c>
      <c r="AW187" s="12" t="s">
        <v>31</v>
      </c>
      <c r="AX187" s="12" t="s">
        <v>74</v>
      </c>
      <c r="AY187" s="151" t="s">
        <v>145</v>
      </c>
    </row>
    <row r="188" spans="2:65" s="11" customFormat="1" ht="22.9" customHeight="1">
      <c r="B188" s="119"/>
      <c r="D188" s="120" t="s">
        <v>73</v>
      </c>
      <c r="E188" s="129" t="s">
        <v>195</v>
      </c>
      <c r="F188" s="129" t="s">
        <v>242</v>
      </c>
      <c r="I188" s="122"/>
      <c r="J188" s="130">
        <f>BK188</f>
        <v>0</v>
      </c>
      <c r="L188" s="119"/>
      <c r="M188" s="124"/>
      <c r="P188" s="125">
        <f>SUM(P189:P225)</f>
        <v>0</v>
      </c>
      <c r="R188" s="125">
        <f>SUM(R189:R225)</f>
        <v>0.28475089999999997</v>
      </c>
      <c r="T188" s="126">
        <f>SUM(T189:T225)</f>
        <v>35.612164</v>
      </c>
      <c r="AR188" s="120" t="s">
        <v>79</v>
      </c>
      <c r="AT188" s="127" t="s">
        <v>73</v>
      </c>
      <c r="AU188" s="127" t="s">
        <v>79</v>
      </c>
      <c r="AY188" s="120" t="s">
        <v>145</v>
      </c>
      <c r="BK188" s="128">
        <f>SUM(BK189:BK225)</f>
        <v>0</v>
      </c>
    </row>
    <row r="189" spans="2:65" s="1" customFormat="1" ht="33" customHeight="1">
      <c r="B189" s="131"/>
      <c r="C189" s="132" t="s">
        <v>243</v>
      </c>
      <c r="D189" s="132" t="s">
        <v>147</v>
      </c>
      <c r="E189" s="133" t="s">
        <v>244</v>
      </c>
      <c r="F189" s="134" t="s">
        <v>245</v>
      </c>
      <c r="G189" s="135" t="s">
        <v>166</v>
      </c>
      <c r="H189" s="136">
        <v>1012</v>
      </c>
      <c r="I189" s="137"/>
      <c r="J189" s="138">
        <f>ROUND(I189*H189,2)</f>
        <v>0</v>
      </c>
      <c r="K189" s="139"/>
      <c r="L189" s="30"/>
      <c r="M189" s="140" t="s">
        <v>1</v>
      </c>
      <c r="N189" s="141" t="s">
        <v>39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89</v>
      </c>
      <c r="AT189" s="144" t="s">
        <v>147</v>
      </c>
      <c r="AU189" s="144" t="s">
        <v>83</v>
      </c>
      <c r="AY189" s="15" t="s">
        <v>145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5" t="s">
        <v>79</v>
      </c>
      <c r="BK189" s="145">
        <f>ROUND(I189*H189,2)</f>
        <v>0</v>
      </c>
      <c r="BL189" s="15" t="s">
        <v>89</v>
      </c>
      <c r="BM189" s="144" t="s">
        <v>246</v>
      </c>
    </row>
    <row r="190" spans="2:65" s="12" customFormat="1">
      <c r="B190" s="150"/>
      <c r="D190" s="146" t="s">
        <v>154</v>
      </c>
      <c r="E190" s="151" t="s">
        <v>1</v>
      </c>
      <c r="F190" s="152" t="s">
        <v>247</v>
      </c>
      <c r="H190" s="153">
        <v>1012</v>
      </c>
      <c r="I190" s="154"/>
      <c r="L190" s="150"/>
      <c r="M190" s="155"/>
      <c r="T190" s="156"/>
      <c r="AT190" s="151" t="s">
        <v>154</v>
      </c>
      <c r="AU190" s="151" t="s">
        <v>83</v>
      </c>
      <c r="AV190" s="12" t="s">
        <v>83</v>
      </c>
      <c r="AW190" s="12" t="s">
        <v>31</v>
      </c>
      <c r="AX190" s="12" t="s">
        <v>74</v>
      </c>
      <c r="AY190" s="151" t="s">
        <v>145</v>
      </c>
    </row>
    <row r="191" spans="2:65" s="1" customFormat="1" ht="33" customHeight="1">
      <c r="B191" s="131"/>
      <c r="C191" s="132" t="s">
        <v>248</v>
      </c>
      <c r="D191" s="132" t="s">
        <v>147</v>
      </c>
      <c r="E191" s="133" t="s">
        <v>249</v>
      </c>
      <c r="F191" s="134" t="s">
        <v>250</v>
      </c>
      <c r="G191" s="135" t="s">
        <v>166</v>
      </c>
      <c r="H191" s="136">
        <v>60720</v>
      </c>
      <c r="I191" s="137"/>
      <c r="J191" s="138">
        <f>ROUND(I191*H191,2)</f>
        <v>0</v>
      </c>
      <c r="K191" s="139"/>
      <c r="L191" s="30"/>
      <c r="M191" s="140" t="s">
        <v>1</v>
      </c>
      <c r="N191" s="141" t="s">
        <v>39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89</v>
      </c>
      <c r="AT191" s="144" t="s">
        <v>147</v>
      </c>
      <c r="AU191" s="144" t="s">
        <v>83</v>
      </c>
      <c r="AY191" s="15" t="s">
        <v>145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5" t="s">
        <v>79</v>
      </c>
      <c r="BK191" s="145">
        <f>ROUND(I191*H191,2)</f>
        <v>0</v>
      </c>
      <c r="BL191" s="15" t="s">
        <v>89</v>
      </c>
      <c r="BM191" s="144" t="s">
        <v>251</v>
      </c>
    </row>
    <row r="192" spans="2:65" s="12" customFormat="1">
      <c r="B192" s="150"/>
      <c r="D192" s="146" t="s">
        <v>154</v>
      </c>
      <c r="E192" s="151" t="s">
        <v>1</v>
      </c>
      <c r="F192" s="152" t="s">
        <v>252</v>
      </c>
      <c r="H192" s="153">
        <v>60720</v>
      </c>
      <c r="I192" s="154"/>
      <c r="L192" s="150"/>
      <c r="M192" s="155"/>
      <c r="T192" s="156"/>
      <c r="AT192" s="151" t="s">
        <v>154</v>
      </c>
      <c r="AU192" s="151" t="s">
        <v>83</v>
      </c>
      <c r="AV192" s="12" t="s">
        <v>83</v>
      </c>
      <c r="AW192" s="12" t="s">
        <v>31</v>
      </c>
      <c r="AX192" s="12" t="s">
        <v>79</v>
      </c>
      <c r="AY192" s="151" t="s">
        <v>145</v>
      </c>
    </row>
    <row r="193" spans="2:65" s="1" customFormat="1" ht="33" customHeight="1">
      <c r="B193" s="131"/>
      <c r="C193" s="132" t="s">
        <v>253</v>
      </c>
      <c r="D193" s="132" t="s">
        <v>147</v>
      </c>
      <c r="E193" s="133" t="s">
        <v>254</v>
      </c>
      <c r="F193" s="134" t="s">
        <v>255</v>
      </c>
      <c r="G193" s="135" t="s">
        <v>166</v>
      </c>
      <c r="H193" s="136">
        <v>1012</v>
      </c>
      <c r="I193" s="137"/>
      <c r="J193" s="138">
        <f>ROUND(I193*H193,2)</f>
        <v>0</v>
      </c>
      <c r="K193" s="139"/>
      <c r="L193" s="30"/>
      <c r="M193" s="140" t="s">
        <v>1</v>
      </c>
      <c r="N193" s="141" t="s">
        <v>39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89</v>
      </c>
      <c r="AT193" s="144" t="s">
        <v>147</v>
      </c>
      <c r="AU193" s="144" t="s">
        <v>83</v>
      </c>
      <c r="AY193" s="15" t="s">
        <v>145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5" t="s">
        <v>79</v>
      </c>
      <c r="BK193" s="145">
        <f>ROUND(I193*H193,2)</f>
        <v>0</v>
      </c>
      <c r="BL193" s="15" t="s">
        <v>89</v>
      </c>
      <c r="BM193" s="144" t="s">
        <v>256</v>
      </c>
    </row>
    <row r="194" spans="2:65" s="1" customFormat="1" ht="24.2" customHeight="1">
      <c r="B194" s="131"/>
      <c r="C194" s="132" t="s">
        <v>7</v>
      </c>
      <c r="D194" s="132" t="s">
        <v>147</v>
      </c>
      <c r="E194" s="133" t="s">
        <v>257</v>
      </c>
      <c r="F194" s="134" t="s">
        <v>258</v>
      </c>
      <c r="G194" s="135" t="s">
        <v>171</v>
      </c>
      <c r="H194" s="136">
        <v>10</v>
      </c>
      <c r="I194" s="137"/>
      <c r="J194" s="138">
        <f>ROUND(I194*H194,2)</f>
        <v>0</v>
      </c>
      <c r="K194" s="139"/>
      <c r="L194" s="30"/>
      <c r="M194" s="140" t="s">
        <v>1</v>
      </c>
      <c r="N194" s="141" t="s">
        <v>39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89</v>
      </c>
      <c r="AT194" s="144" t="s">
        <v>147</v>
      </c>
      <c r="AU194" s="144" t="s">
        <v>83</v>
      </c>
      <c r="AY194" s="15" t="s">
        <v>145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5" t="s">
        <v>79</v>
      </c>
      <c r="BK194" s="145">
        <f>ROUND(I194*H194,2)</f>
        <v>0</v>
      </c>
      <c r="BL194" s="15" t="s">
        <v>89</v>
      </c>
      <c r="BM194" s="144" t="s">
        <v>259</v>
      </c>
    </row>
    <row r="195" spans="2:65" s="1" customFormat="1" ht="24.2" customHeight="1">
      <c r="B195" s="131"/>
      <c r="C195" s="132" t="s">
        <v>260</v>
      </c>
      <c r="D195" s="132" t="s">
        <v>147</v>
      </c>
      <c r="E195" s="133" t="s">
        <v>261</v>
      </c>
      <c r="F195" s="134" t="s">
        <v>262</v>
      </c>
      <c r="G195" s="135" t="s">
        <v>171</v>
      </c>
      <c r="H195" s="136">
        <v>50</v>
      </c>
      <c r="I195" s="137"/>
      <c r="J195" s="138">
        <f>ROUND(I195*H195,2)</f>
        <v>0</v>
      </c>
      <c r="K195" s="139"/>
      <c r="L195" s="30"/>
      <c r="M195" s="140" t="s">
        <v>1</v>
      </c>
      <c r="N195" s="141" t="s">
        <v>39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89</v>
      </c>
      <c r="AT195" s="144" t="s">
        <v>147</v>
      </c>
      <c r="AU195" s="144" t="s">
        <v>83</v>
      </c>
      <c r="AY195" s="15" t="s">
        <v>145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5" t="s">
        <v>79</v>
      </c>
      <c r="BK195" s="145">
        <f>ROUND(I195*H195,2)</f>
        <v>0</v>
      </c>
      <c r="BL195" s="15" t="s">
        <v>89</v>
      </c>
      <c r="BM195" s="144" t="s">
        <v>263</v>
      </c>
    </row>
    <row r="196" spans="2:65" s="1" customFormat="1" ht="24.2" customHeight="1">
      <c r="B196" s="131"/>
      <c r="C196" s="132" t="s">
        <v>264</v>
      </c>
      <c r="D196" s="132" t="s">
        <v>147</v>
      </c>
      <c r="E196" s="133" t="s">
        <v>265</v>
      </c>
      <c r="F196" s="134" t="s">
        <v>266</v>
      </c>
      <c r="G196" s="135" t="s">
        <v>171</v>
      </c>
      <c r="H196" s="136">
        <v>10</v>
      </c>
      <c r="I196" s="137"/>
      <c r="J196" s="138">
        <f>ROUND(I196*H196,2)</f>
        <v>0</v>
      </c>
      <c r="K196" s="139"/>
      <c r="L196" s="30"/>
      <c r="M196" s="140" t="s">
        <v>1</v>
      </c>
      <c r="N196" s="141" t="s">
        <v>39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89</v>
      </c>
      <c r="AT196" s="144" t="s">
        <v>147</v>
      </c>
      <c r="AU196" s="144" t="s">
        <v>83</v>
      </c>
      <c r="AY196" s="15" t="s">
        <v>145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5" t="s">
        <v>79</v>
      </c>
      <c r="BK196" s="145">
        <f>ROUND(I196*H196,2)</f>
        <v>0</v>
      </c>
      <c r="BL196" s="15" t="s">
        <v>89</v>
      </c>
      <c r="BM196" s="144" t="s">
        <v>267</v>
      </c>
    </row>
    <row r="197" spans="2:65" s="1" customFormat="1" ht="37.9" customHeight="1">
      <c r="B197" s="131"/>
      <c r="C197" s="132" t="s">
        <v>268</v>
      </c>
      <c r="D197" s="132" t="s">
        <v>147</v>
      </c>
      <c r="E197" s="133" t="s">
        <v>269</v>
      </c>
      <c r="F197" s="134" t="s">
        <v>270</v>
      </c>
      <c r="G197" s="135" t="s">
        <v>166</v>
      </c>
      <c r="H197" s="136">
        <v>1233.81</v>
      </c>
      <c r="I197" s="137"/>
      <c r="J197" s="138">
        <f>ROUND(I197*H197,2)</f>
        <v>0</v>
      </c>
      <c r="K197" s="139"/>
      <c r="L197" s="30"/>
      <c r="M197" s="140" t="s">
        <v>1</v>
      </c>
      <c r="N197" s="141" t="s">
        <v>39</v>
      </c>
      <c r="P197" s="142">
        <f>O197*H197</f>
        <v>0</v>
      </c>
      <c r="Q197" s="142">
        <v>2.1000000000000001E-4</v>
      </c>
      <c r="R197" s="142">
        <f>Q197*H197</f>
        <v>0.2591001</v>
      </c>
      <c r="S197" s="142">
        <v>0</v>
      </c>
      <c r="T197" s="143">
        <f>S197*H197</f>
        <v>0</v>
      </c>
      <c r="AR197" s="144" t="s">
        <v>89</v>
      </c>
      <c r="AT197" s="144" t="s">
        <v>147</v>
      </c>
      <c r="AU197" s="144" t="s">
        <v>83</v>
      </c>
      <c r="AY197" s="15" t="s">
        <v>145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5" t="s">
        <v>79</v>
      </c>
      <c r="BK197" s="145">
        <f>ROUND(I197*H197,2)</f>
        <v>0</v>
      </c>
      <c r="BL197" s="15" t="s">
        <v>89</v>
      </c>
      <c r="BM197" s="144" t="s">
        <v>271</v>
      </c>
    </row>
    <row r="198" spans="2:65" s="12" customFormat="1" ht="22.5">
      <c r="B198" s="150"/>
      <c r="D198" s="146" t="s">
        <v>154</v>
      </c>
      <c r="E198" s="151" t="s">
        <v>1</v>
      </c>
      <c r="F198" s="152" t="s">
        <v>272</v>
      </c>
      <c r="H198" s="153">
        <v>1233.81</v>
      </c>
      <c r="I198" s="154"/>
      <c r="L198" s="150"/>
      <c r="M198" s="155"/>
      <c r="T198" s="156"/>
      <c r="AT198" s="151" t="s">
        <v>154</v>
      </c>
      <c r="AU198" s="151" t="s">
        <v>83</v>
      </c>
      <c r="AV198" s="12" t="s">
        <v>83</v>
      </c>
      <c r="AW198" s="12" t="s">
        <v>31</v>
      </c>
      <c r="AX198" s="12" t="s">
        <v>79</v>
      </c>
      <c r="AY198" s="151" t="s">
        <v>145</v>
      </c>
    </row>
    <row r="199" spans="2:65" s="1" customFormat="1" ht="24.2" customHeight="1">
      <c r="B199" s="131"/>
      <c r="C199" s="132" t="s">
        <v>273</v>
      </c>
      <c r="D199" s="132" t="s">
        <v>147</v>
      </c>
      <c r="E199" s="133" t="s">
        <v>274</v>
      </c>
      <c r="F199" s="134" t="s">
        <v>275</v>
      </c>
      <c r="G199" s="135" t="s">
        <v>150</v>
      </c>
      <c r="H199" s="136">
        <v>2.8</v>
      </c>
      <c r="I199" s="137"/>
      <c r="J199" s="138">
        <f>ROUND(I199*H199,2)</f>
        <v>0</v>
      </c>
      <c r="K199" s="139"/>
      <c r="L199" s="30"/>
      <c r="M199" s="140" t="s">
        <v>1</v>
      </c>
      <c r="N199" s="141" t="s">
        <v>39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89</v>
      </c>
      <c r="AT199" s="144" t="s">
        <v>147</v>
      </c>
      <c r="AU199" s="144" t="s">
        <v>83</v>
      </c>
      <c r="AY199" s="15" t="s">
        <v>145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5" t="s">
        <v>79</v>
      </c>
      <c r="BK199" s="145">
        <f>ROUND(I199*H199,2)</f>
        <v>0</v>
      </c>
      <c r="BL199" s="15" t="s">
        <v>89</v>
      </c>
      <c r="BM199" s="144" t="s">
        <v>276</v>
      </c>
    </row>
    <row r="200" spans="2:65" s="1" customFormat="1" ht="21.75" customHeight="1">
      <c r="B200" s="131"/>
      <c r="C200" s="132" t="s">
        <v>277</v>
      </c>
      <c r="D200" s="132" t="s">
        <v>147</v>
      </c>
      <c r="E200" s="133" t="s">
        <v>278</v>
      </c>
      <c r="F200" s="134" t="s">
        <v>279</v>
      </c>
      <c r="G200" s="135" t="s">
        <v>171</v>
      </c>
      <c r="H200" s="136">
        <v>3</v>
      </c>
      <c r="I200" s="137"/>
      <c r="J200" s="138">
        <f>ROUND(I200*H200,2)</f>
        <v>0</v>
      </c>
      <c r="K200" s="139"/>
      <c r="L200" s="30"/>
      <c r="M200" s="140" t="s">
        <v>1</v>
      </c>
      <c r="N200" s="141" t="s">
        <v>39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89</v>
      </c>
      <c r="AT200" s="144" t="s">
        <v>147</v>
      </c>
      <c r="AU200" s="144" t="s">
        <v>83</v>
      </c>
      <c r="AY200" s="15" t="s">
        <v>145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5" t="s">
        <v>79</v>
      </c>
      <c r="BK200" s="145">
        <f>ROUND(I200*H200,2)</f>
        <v>0</v>
      </c>
      <c r="BL200" s="15" t="s">
        <v>89</v>
      </c>
      <c r="BM200" s="144" t="s">
        <v>280</v>
      </c>
    </row>
    <row r="201" spans="2:65" s="1" customFormat="1" ht="16.5" customHeight="1">
      <c r="B201" s="131"/>
      <c r="C201" s="132" t="s">
        <v>281</v>
      </c>
      <c r="D201" s="132" t="s">
        <v>147</v>
      </c>
      <c r="E201" s="133" t="s">
        <v>282</v>
      </c>
      <c r="F201" s="134" t="s">
        <v>283</v>
      </c>
      <c r="G201" s="135" t="s">
        <v>150</v>
      </c>
      <c r="H201" s="136">
        <v>0.5</v>
      </c>
      <c r="I201" s="137"/>
      <c r="J201" s="138">
        <f>ROUND(I201*H201,2)</f>
        <v>0</v>
      </c>
      <c r="K201" s="139"/>
      <c r="L201" s="30"/>
      <c r="M201" s="140" t="s">
        <v>1</v>
      </c>
      <c r="N201" s="141" t="s">
        <v>39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89</v>
      </c>
      <c r="AT201" s="144" t="s">
        <v>147</v>
      </c>
      <c r="AU201" s="144" t="s">
        <v>83</v>
      </c>
      <c r="AY201" s="15" t="s">
        <v>145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5" t="s">
        <v>79</v>
      </c>
      <c r="BK201" s="145">
        <f>ROUND(I201*H201,2)</f>
        <v>0</v>
      </c>
      <c r="BL201" s="15" t="s">
        <v>89</v>
      </c>
      <c r="BM201" s="144" t="s">
        <v>284</v>
      </c>
    </row>
    <row r="202" spans="2:65" s="1" customFormat="1" ht="24.2" customHeight="1">
      <c r="B202" s="131"/>
      <c r="C202" s="132" t="s">
        <v>285</v>
      </c>
      <c r="D202" s="132" t="s">
        <v>147</v>
      </c>
      <c r="E202" s="133" t="s">
        <v>286</v>
      </c>
      <c r="F202" s="134" t="s">
        <v>287</v>
      </c>
      <c r="G202" s="135" t="s">
        <v>166</v>
      </c>
      <c r="H202" s="136">
        <v>611.27</v>
      </c>
      <c r="I202" s="137"/>
      <c r="J202" s="138">
        <f>ROUND(I202*H202,2)</f>
        <v>0</v>
      </c>
      <c r="K202" s="139"/>
      <c r="L202" s="30"/>
      <c r="M202" s="140" t="s">
        <v>1</v>
      </c>
      <c r="N202" s="141" t="s">
        <v>39</v>
      </c>
      <c r="P202" s="142">
        <f>O202*H202</f>
        <v>0</v>
      </c>
      <c r="Q202" s="142">
        <v>4.0000000000000003E-5</v>
      </c>
      <c r="R202" s="142">
        <f>Q202*H202</f>
        <v>2.4450800000000002E-2</v>
      </c>
      <c r="S202" s="142">
        <v>0</v>
      </c>
      <c r="T202" s="143">
        <f>S202*H202</f>
        <v>0</v>
      </c>
      <c r="AR202" s="144" t="s">
        <v>89</v>
      </c>
      <c r="AT202" s="144" t="s">
        <v>147</v>
      </c>
      <c r="AU202" s="144" t="s">
        <v>83</v>
      </c>
      <c r="AY202" s="15" t="s">
        <v>145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5" t="s">
        <v>79</v>
      </c>
      <c r="BK202" s="145">
        <f>ROUND(I202*H202,2)</f>
        <v>0</v>
      </c>
      <c r="BL202" s="15" t="s">
        <v>89</v>
      </c>
      <c r="BM202" s="144" t="s">
        <v>288</v>
      </c>
    </row>
    <row r="203" spans="2:65" s="12" customFormat="1" ht="22.5">
      <c r="B203" s="150"/>
      <c r="D203" s="146" t="s">
        <v>154</v>
      </c>
      <c r="E203" s="151" t="s">
        <v>1</v>
      </c>
      <c r="F203" s="152" t="s">
        <v>289</v>
      </c>
      <c r="H203" s="153">
        <v>411.27</v>
      </c>
      <c r="I203" s="154"/>
      <c r="L203" s="150"/>
      <c r="M203" s="155"/>
      <c r="T203" s="156"/>
      <c r="AT203" s="151" t="s">
        <v>154</v>
      </c>
      <c r="AU203" s="151" t="s">
        <v>83</v>
      </c>
      <c r="AV203" s="12" t="s">
        <v>83</v>
      </c>
      <c r="AW203" s="12" t="s">
        <v>31</v>
      </c>
      <c r="AX203" s="12" t="s">
        <v>74</v>
      </c>
      <c r="AY203" s="151" t="s">
        <v>145</v>
      </c>
    </row>
    <row r="204" spans="2:65" s="12" customFormat="1">
      <c r="B204" s="150"/>
      <c r="D204" s="146" t="s">
        <v>154</v>
      </c>
      <c r="E204" s="151" t="s">
        <v>1</v>
      </c>
      <c r="F204" s="152" t="s">
        <v>290</v>
      </c>
      <c r="H204" s="153">
        <v>200</v>
      </c>
      <c r="I204" s="154"/>
      <c r="L204" s="150"/>
      <c r="M204" s="155"/>
      <c r="T204" s="156"/>
      <c r="AT204" s="151" t="s">
        <v>154</v>
      </c>
      <c r="AU204" s="151" t="s">
        <v>83</v>
      </c>
      <c r="AV204" s="12" t="s">
        <v>83</v>
      </c>
      <c r="AW204" s="12" t="s">
        <v>31</v>
      </c>
      <c r="AX204" s="12" t="s">
        <v>74</v>
      </c>
      <c r="AY204" s="151" t="s">
        <v>145</v>
      </c>
    </row>
    <row r="205" spans="2:65" s="1" customFormat="1" ht="33" customHeight="1">
      <c r="B205" s="131"/>
      <c r="C205" s="132" t="s">
        <v>291</v>
      </c>
      <c r="D205" s="132" t="s">
        <v>147</v>
      </c>
      <c r="E205" s="133" t="s">
        <v>292</v>
      </c>
      <c r="F205" s="134" t="s">
        <v>293</v>
      </c>
      <c r="G205" s="135" t="s">
        <v>171</v>
      </c>
      <c r="H205" s="136">
        <v>5</v>
      </c>
      <c r="I205" s="137"/>
      <c r="J205" s="138">
        <f>ROUND(I205*H205,2)</f>
        <v>0</v>
      </c>
      <c r="K205" s="139"/>
      <c r="L205" s="30"/>
      <c r="M205" s="140" t="s">
        <v>1</v>
      </c>
      <c r="N205" s="141" t="s">
        <v>39</v>
      </c>
      <c r="P205" s="142">
        <f>O205*H205</f>
        <v>0</v>
      </c>
      <c r="Q205" s="142">
        <v>2.0000000000000001E-4</v>
      </c>
      <c r="R205" s="142">
        <f>Q205*H205</f>
        <v>1E-3</v>
      </c>
      <c r="S205" s="142">
        <v>0</v>
      </c>
      <c r="T205" s="143">
        <f>S205*H205</f>
        <v>0</v>
      </c>
      <c r="AR205" s="144" t="s">
        <v>89</v>
      </c>
      <c r="AT205" s="144" t="s">
        <v>147</v>
      </c>
      <c r="AU205" s="144" t="s">
        <v>83</v>
      </c>
      <c r="AY205" s="15" t="s">
        <v>145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5" t="s">
        <v>79</v>
      </c>
      <c r="BK205" s="145">
        <f>ROUND(I205*H205,2)</f>
        <v>0</v>
      </c>
      <c r="BL205" s="15" t="s">
        <v>89</v>
      </c>
      <c r="BM205" s="144" t="s">
        <v>294</v>
      </c>
    </row>
    <row r="206" spans="2:65" s="1" customFormat="1" ht="44.25" customHeight="1">
      <c r="B206" s="131"/>
      <c r="C206" s="132" t="s">
        <v>295</v>
      </c>
      <c r="D206" s="132" t="s">
        <v>147</v>
      </c>
      <c r="E206" s="133" t="s">
        <v>296</v>
      </c>
      <c r="F206" s="134" t="s">
        <v>297</v>
      </c>
      <c r="G206" s="135" t="s">
        <v>171</v>
      </c>
      <c r="H206" s="136">
        <v>1</v>
      </c>
      <c r="I206" s="137"/>
      <c r="J206" s="138">
        <f>ROUND(I206*H206,2)</f>
        <v>0</v>
      </c>
      <c r="K206" s="139"/>
      <c r="L206" s="30"/>
      <c r="M206" s="140" t="s">
        <v>1</v>
      </c>
      <c r="N206" s="141" t="s">
        <v>39</v>
      </c>
      <c r="P206" s="142">
        <f>O206*H206</f>
        <v>0</v>
      </c>
      <c r="Q206" s="142">
        <v>2.0000000000000001E-4</v>
      </c>
      <c r="R206" s="142">
        <f>Q206*H206</f>
        <v>2.0000000000000001E-4</v>
      </c>
      <c r="S206" s="142">
        <v>0</v>
      </c>
      <c r="T206" s="143">
        <f>S206*H206</f>
        <v>0</v>
      </c>
      <c r="AR206" s="144" t="s">
        <v>89</v>
      </c>
      <c r="AT206" s="144" t="s">
        <v>147</v>
      </c>
      <c r="AU206" s="144" t="s">
        <v>83</v>
      </c>
      <c r="AY206" s="15" t="s">
        <v>145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5" t="s">
        <v>79</v>
      </c>
      <c r="BK206" s="145">
        <f>ROUND(I206*H206,2)</f>
        <v>0</v>
      </c>
      <c r="BL206" s="15" t="s">
        <v>89</v>
      </c>
      <c r="BM206" s="144" t="s">
        <v>298</v>
      </c>
    </row>
    <row r="207" spans="2:65" s="1" customFormat="1" ht="33" customHeight="1">
      <c r="B207" s="131"/>
      <c r="C207" s="132" t="s">
        <v>299</v>
      </c>
      <c r="D207" s="132" t="s">
        <v>147</v>
      </c>
      <c r="E207" s="133" t="s">
        <v>300</v>
      </c>
      <c r="F207" s="134" t="s">
        <v>301</v>
      </c>
      <c r="G207" s="135" t="s">
        <v>207</v>
      </c>
      <c r="H207" s="136">
        <v>3.84</v>
      </c>
      <c r="I207" s="137"/>
      <c r="J207" s="138">
        <f>ROUND(I207*H207,2)</f>
        <v>0</v>
      </c>
      <c r="K207" s="139"/>
      <c r="L207" s="30"/>
      <c r="M207" s="140" t="s">
        <v>1</v>
      </c>
      <c r="N207" s="141" t="s">
        <v>39</v>
      </c>
      <c r="P207" s="142">
        <f>O207*H207</f>
        <v>0</v>
      </c>
      <c r="Q207" s="142">
        <v>0</v>
      </c>
      <c r="R207" s="142">
        <f>Q207*H207</f>
        <v>0</v>
      </c>
      <c r="S207" s="142">
        <v>1.671</v>
      </c>
      <c r="T207" s="143">
        <f>S207*H207</f>
        <v>6.4166400000000001</v>
      </c>
      <c r="AR207" s="144" t="s">
        <v>89</v>
      </c>
      <c r="AT207" s="144" t="s">
        <v>147</v>
      </c>
      <c r="AU207" s="144" t="s">
        <v>83</v>
      </c>
      <c r="AY207" s="15" t="s">
        <v>145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5" t="s">
        <v>79</v>
      </c>
      <c r="BK207" s="145">
        <f>ROUND(I207*H207,2)</f>
        <v>0</v>
      </c>
      <c r="BL207" s="15" t="s">
        <v>89</v>
      </c>
      <c r="BM207" s="144" t="s">
        <v>302</v>
      </c>
    </row>
    <row r="208" spans="2:65" s="12" customFormat="1">
      <c r="B208" s="150"/>
      <c r="D208" s="146" t="s">
        <v>154</v>
      </c>
      <c r="E208" s="151" t="s">
        <v>1</v>
      </c>
      <c r="F208" s="152" t="s">
        <v>303</v>
      </c>
      <c r="H208" s="153">
        <v>3.84</v>
      </c>
      <c r="I208" s="154"/>
      <c r="L208" s="150"/>
      <c r="M208" s="155"/>
      <c r="T208" s="156"/>
      <c r="AT208" s="151" t="s">
        <v>154</v>
      </c>
      <c r="AU208" s="151" t="s">
        <v>83</v>
      </c>
      <c r="AV208" s="12" t="s">
        <v>83</v>
      </c>
      <c r="AW208" s="12" t="s">
        <v>31</v>
      </c>
      <c r="AX208" s="12" t="s">
        <v>74</v>
      </c>
      <c r="AY208" s="151" t="s">
        <v>145</v>
      </c>
    </row>
    <row r="209" spans="2:65" s="1" customFormat="1" ht="24.2" customHeight="1">
      <c r="B209" s="131"/>
      <c r="C209" s="132" t="s">
        <v>304</v>
      </c>
      <c r="D209" s="132" t="s">
        <v>147</v>
      </c>
      <c r="E209" s="133" t="s">
        <v>305</v>
      </c>
      <c r="F209" s="134" t="s">
        <v>306</v>
      </c>
      <c r="G209" s="135" t="s">
        <v>171</v>
      </c>
      <c r="H209" s="136">
        <v>8</v>
      </c>
      <c r="I209" s="137"/>
      <c r="J209" s="138">
        <f>ROUND(I209*H209,2)</f>
        <v>0</v>
      </c>
      <c r="K209" s="139"/>
      <c r="L209" s="30"/>
      <c r="M209" s="140" t="s">
        <v>1</v>
      </c>
      <c r="N209" s="141" t="s">
        <v>39</v>
      </c>
      <c r="P209" s="142">
        <f>O209*H209</f>
        <v>0</v>
      </c>
      <c r="Q209" s="142">
        <v>0</v>
      </c>
      <c r="R209" s="142">
        <f>Q209*H209</f>
        <v>0</v>
      </c>
      <c r="S209" s="142">
        <v>6.6000000000000003E-2</v>
      </c>
      <c r="T209" s="143">
        <f>S209*H209</f>
        <v>0.52800000000000002</v>
      </c>
      <c r="AR209" s="144" t="s">
        <v>89</v>
      </c>
      <c r="AT209" s="144" t="s">
        <v>147</v>
      </c>
      <c r="AU209" s="144" t="s">
        <v>83</v>
      </c>
      <c r="AY209" s="15" t="s">
        <v>145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5" t="s">
        <v>79</v>
      </c>
      <c r="BK209" s="145">
        <f>ROUND(I209*H209,2)</f>
        <v>0</v>
      </c>
      <c r="BL209" s="15" t="s">
        <v>89</v>
      </c>
      <c r="BM209" s="144" t="s">
        <v>307</v>
      </c>
    </row>
    <row r="210" spans="2:65" s="12" customFormat="1">
      <c r="B210" s="150"/>
      <c r="D210" s="146" t="s">
        <v>154</v>
      </c>
      <c r="E210" s="151" t="s">
        <v>1</v>
      </c>
      <c r="F210" s="152" t="s">
        <v>308</v>
      </c>
      <c r="H210" s="153">
        <v>8</v>
      </c>
      <c r="I210" s="154"/>
      <c r="L210" s="150"/>
      <c r="M210" s="155"/>
      <c r="T210" s="156"/>
      <c r="AT210" s="151" t="s">
        <v>154</v>
      </c>
      <c r="AU210" s="151" t="s">
        <v>83</v>
      </c>
      <c r="AV210" s="12" t="s">
        <v>83</v>
      </c>
      <c r="AW210" s="12" t="s">
        <v>31</v>
      </c>
      <c r="AX210" s="12" t="s">
        <v>74</v>
      </c>
      <c r="AY210" s="151" t="s">
        <v>145</v>
      </c>
    </row>
    <row r="211" spans="2:65" s="1" customFormat="1" ht="24.2" customHeight="1">
      <c r="B211" s="131"/>
      <c r="C211" s="132" t="s">
        <v>309</v>
      </c>
      <c r="D211" s="132" t="s">
        <v>147</v>
      </c>
      <c r="E211" s="133" t="s">
        <v>310</v>
      </c>
      <c r="F211" s="134" t="s">
        <v>311</v>
      </c>
      <c r="G211" s="135" t="s">
        <v>150</v>
      </c>
      <c r="H211" s="136">
        <v>0.78400000000000003</v>
      </c>
      <c r="I211" s="137"/>
      <c r="J211" s="138">
        <f>ROUND(I211*H211,2)</f>
        <v>0</v>
      </c>
      <c r="K211" s="139"/>
      <c r="L211" s="30"/>
      <c r="M211" s="140" t="s">
        <v>1</v>
      </c>
      <c r="N211" s="141" t="s">
        <v>39</v>
      </c>
      <c r="P211" s="142">
        <f>O211*H211</f>
        <v>0</v>
      </c>
      <c r="Q211" s="142">
        <v>0</v>
      </c>
      <c r="R211" s="142">
        <f>Q211*H211</f>
        <v>0</v>
      </c>
      <c r="S211" s="142">
        <v>1.2609999999999999</v>
      </c>
      <c r="T211" s="143">
        <f>S211*H211</f>
        <v>0.98862399999999995</v>
      </c>
      <c r="AR211" s="144" t="s">
        <v>89</v>
      </c>
      <c r="AT211" s="144" t="s">
        <v>147</v>
      </c>
      <c r="AU211" s="144" t="s">
        <v>83</v>
      </c>
      <c r="AY211" s="15" t="s">
        <v>145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5" t="s">
        <v>79</v>
      </c>
      <c r="BK211" s="145">
        <f>ROUND(I211*H211,2)</f>
        <v>0</v>
      </c>
      <c r="BL211" s="15" t="s">
        <v>89</v>
      </c>
      <c r="BM211" s="144" t="s">
        <v>312</v>
      </c>
    </row>
    <row r="212" spans="2:65" s="12" customFormat="1">
      <c r="B212" s="150"/>
      <c r="D212" s="146" t="s">
        <v>154</v>
      </c>
      <c r="E212" s="151" t="s">
        <v>1</v>
      </c>
      <c r="F212" s="152" t="s">
        <v>313</v>
      </c>
      <c r="H212" s="153">
        <v>784</v>
      </c>
      <c r="I212" s="154"/>
      <c r="L212" s="150"/>
      <c r="M212" s="155"/>
      <c r="T212" s="156"/>
      <c r="AT212" s="151" t="s">
        <v>154</v>
      </c>
      <c r="AU212" s="151" t="s">
        <v>83</v>
      </c>
      <c r="AV212" s="12" t="s">
        <v>83</v>
      </c>
      <c r="AW212" s="12" t="s">
        <v>31</v>
      </c>
      <c r="AX212" s="12" t="s">
        <v>74</v>
      </c>
      <c r="AY212" s="151" t="s">
        <v>145</v>
      </c>
    </row>
    <row r="213" spans="2:65" s="12" customFormat="1">
      <c r="B213" s="150"/>
      <c r="D213" s="146" t="s">
        <v>154</v>
      </c>
      <c r="F213" s="152" t="s">
        <v>314</v>
      </c>
      <c r="H213" s="153">
        <v>0.78400000000000003</v>
      </c>
      <c r="I213" s="154"/>
      <c r="L213" s="150"/>
      <c r="M213" s="155"/>
      <c r="T213" s="156"/>
      <c r="AT213" s="151" t="s">
        <v>154</v>
      </c>
      <c r="AU213" s="151" t="s">
        <v>83</v>
      </c>
      <c r="AV213" s="12" t="s">
        <v>83</v>
      </c>
      <c r="AW213" s="12" t="s">
        <v>3</v>
      </c>
      <c r="AX213" s="12" t="s">
        <v>79</v>
      </c>
      <c r="AY213" s="151" t="s">
        <v>145</v>
      </c>
    </row>
    <row r="214" spans="2:65" s="1" customFormat="1" ht="21.75" customHeight="1">
      <c r="B214" s="131"/>
      <c r="C214" s="132" t="s">
        <v>315</v>
      </c>
      <c r="D214" s="132" t="s">
        <v>147</v>
      </c>
      <c r="E214" s="133" t="s">
        <v>316</v>
      </c>
      <c r="F214" s="134" t="s">
        <v>317</v>
      </c>
      <c r="G214" s="135" t="s">
        <v>166</v>
      </c>
      <c r="H214" s="136">
        <v>1</v>
      </c>
      <c r="I214" s="137"/>
      <c r="J214" s="138">
        <f>ROUND(I214*H214,2)</f>
        <v>0</v>
      </c>
      <c r="K214" s="139"/>
      <c r="L214" s="30"/>
      <c r="M214" s="140" t="s">
        <v>1</v>
      </c>
      <c r="N214" s="141" t="s">
        <v>39</v>
      </c>
      <c r="P214" s="142">
        <f>O214*H214</f>
        <v>0</v>
      </c>
      <c r="Q214" s="142">
        <v>0</v>
      </c>
      <c r="R214" s="142">
        <f>Q214*H214</f>
        <v>0</v>
      </c>
      <c r="S214" s="142">
        <v>7.5999999999999998E-2</v>
      </c>
      <c r="T214" s="143">
        <f>S214*H214</f>
        <v>7.5999999999999998E-2</v>
      </c>
      <c r="AR214" s="144" t="s">
        <v>89</v>
      </c>
      <c r="AT214" s="144" t="s">
        <v>147</v>
      </c>
      <c r="AU214" s="144" t="s">
        <v>83</v>
      </c>
      <c r="AY214" s="15" t="s">
        <v>145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5" t="s">
        <v>79</v>
      </c>
      <c r="BK214" s="145">
        <f>ROUND(I214*H214,2)</f>
        <v>0</v>
      </c>
      <c r="BL214" s="15" t="s">
        <v>89</v>
      </c>
      <c r="BM214" s="144" t="s">
        <v>318</v>
      </c>
    </row>
    <row r="215" spans="2:65" s="12" customFormat="1">
      <c r="B215" s="150"/>
      <c r="D215" s="146" t="s">
        <v>154</v>
      </c>
      <c r="E215" s="151" t="s">
        <v>1</v>
      </c>
      <c r="F215" s="152" t="s">
        <v>319</v>
      </c>
      <c r="H215" s="153">
        <v>1</v>
      </c>
      <c r="I215" s="154"/>
      <c r="L215" s="150"/>
      <c r="M215" s="155"/>
      <c r="T215" s="156"/>
      <c r="AT215" s="151" t="s">
        <v>154</v>
      </c>
      <c r="AU215" s="151" t="s">
        <v>83</v>
      </c>
      <c r="AV215" s="12" t="s">
        <v>83</v>
      </c>
      <c r="AW215" s="12" t="s">
        <v>31</v>
      </c>
      <c r="AX215" s="12" t="s">
        <v>79</v>
      </c>
      <c r="AY215" s="151" t="s">
        <v>145</v>
      </c>
    </row>
    <row r="216" spans="2:65" s="1" customFormat="1" ht="24.2" customHeight="1">
      <c r="B216" s="131"/>
      <c r="C216" s="132" t="s">
        <v>320</v>
      </c>
      <c r="D216" s="132" t="s">
        <v>147</v>
      </c>
      <c r="E216" s="133" t="s">
        <v>321</v>
      </c>
      <c r="F216" s="134" t="s">
        <v>322</v>
      </c>
      <c r="G216" s="135" t="s">
        <v>171</v>
      </c>
      <c r="H216" s="136">
        <v>20</v>
      </c>
      <c r="I216" s="137"/>
      <c r="J216" s="138">
        <f>ROUND(I216*H216,2)</f>
        <v>0</v>
      </c>
      <c r="K216" s="139"/>
      <c r="L216" s="30"/>
      <c r="M216" s="140" t="s">
        <v>1</v>
      </c>
      <c r="N216" s="141" t="s">
        <v>39</v>
      </c>
      <c r="P216" s="142">
        <f>O216*H216</f>
        <v>0</v>
      </c>
      <c r="Q216" s="142">
        <v>0</v>
      </c>
      <c r="R216" s="142">
        <f>Q216*H216</f>
        <v>0</v>
      </c>
      <c r="S216" s="142">
        <v>0.124</v>
      </c>
      <c r="T216" s="143">
        <f>S216*H216</f>
        <v>2.48</v>
      </c>
      <c r="AR216" s="144" t="s">
        <v>89</v>
      </c>
      <c r="AT216" s="144" t="s">
        <v>147</v>
      </c>
      <c r="AU216" s="144" t="s">
        <v>83</v>
      </c>
      <c r="AY216" s="15" t="s">
        <v>145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5" t="s">
        <v>79</v>
      </c>
      <c r="BK216" s="145">
        <f>ROUND(I216*H216,2)</f>
        <v>0</v>
      </c>
      <c r="BL216" s="15" t="s">
        <v>89</v>
      </c>
      <c r="BM216" s="144" t="s">
        <v>323</v>
      </c>
    </row>
    <row r="217" spans="2:65" s="12" customFormat="1">
      <c r="B217" s="150"/>
      <c r="D217" s="146" t="s">
        <v>154</v>
      </c>
      <c r="E217" s="151" t="s">
        <v>1</v>
      </c>
      <c r="F217" s="152" t="s">
        <v>173</v>
      </c>
      <c r="H217" s="153">
        <v>20</v>
      </c>
      <c r="I217" s="154"/>
      <c r="L217" s="150"/>
      <c r="M217" s="155"/>
      <c r="T217" s="156"/>
      <c r="AT217" s="151" t="s">
        <v>154</v>
      </c>
      <c r="AU217" s="151" t="s">
        <v>83</v>
      </c>
      <c r="AV217" s="12" t="s">
        <v>83</v>
      </c>
      <c r="AW217" s="12" t="s">
        <v>31</v>
      </c>
      <c r="AX217" s="12" t="s">
        <v>74</v>
      </c>
      <c r="AY217" s="151" t="s">
        <v>145</v>
      </c>
    </row>
    <row r="218" spans="2:65" s="1" customFormat="1" ht="24.2" customHeight="1">
      <c r="B218" s="131"/>
      <c r="C218" s="132" t="s">
        <v>324</v>
      </c>
      <c r="D218" s="132" t="s">
        <v>147</v>
      </c>
      <c r="E218" s="133" t="s">
        <v>325</v>
      </c>
      <c r="F218" s="134" t="s">
        <v>326</v>
      </c>
      <c r="G218" s="135" t="s">
        <v>171</v>
      </c>
      <c r="H218" s="136">
        <v>112</v>
      </c>
      <c r="I218" s="137"/>
      <c r="J218" s="138">
        <f>ROUND(I218*H218,2)</f>
        <v>0</v>
      </c>
      <c r="K218" s="139"/>
      <c r="L218" s="30"/>
      <c r="M218" s="140" t="s">
        <v>1</v>
      </c>
      <c r="N218" s="141" t="s">
        <v>39</v>
      </c>
      <c r="P218" s="142">
        <f>O218*H218</f>
        <v>0</v>
      </c>
      <c r="Q218" s="142">
        <v>0</v>
      </c>
      <c r="R218" s="142">
        <f>Q218*H218</f>
        <v>0</v>
      </c>
      <c r="S218" s="142">
        <v>0.184</v>
      </c>
      <c r="T218" s="143">
        <f>S218*H218</f>
        <v>20.608000000000001</v>
      </c>
      <c r="AR218" s="144" t="s">
        <v>89</v>
      </c>
      <c r="AT218" s="144" t="s">
        <v>147</v>
      </c>
      <c r="AU218" s="144" t="s">
        <v>83</v>
      </c>
      <c r="AY218" s="15" t="s">
        <v>145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5" t="s">
        <v>79</v>
      </c>
      <c r="BK218" s="145">
        <f>ROUND(I218*H218,2)</f>
        <v>0</v>
      </c>
      <c r="BL218" s="15" t="s">
        <v>89</v>
      </c>
      <c r="BM218" s="144" t="s">
        <v>327</v>
      </c>
    </row>
    <row r="219" spans="2:65" s="12" customFormat="1">
      <c r="B219" s="150"/>
      <c r="D219" s="146" t="s">
        <v>154</v>
      </c>
      <c r="E219" s="151" t="s">
        <v>1</v>
      </c>
      <c r="F219" s="152" t="s">
        <v>177</v>
      </c>
      <c r="H219" s="153">
        <v>112</v>
      </c>
      <c r="I219" s="154"/>
      <c r="L219" s="150"/>
      <c r="M219" s="155"/>
      <c r="T219" s="156"/>
      <c r="AT219" s="151" t="s">
        <v>154</v>
      </c>
      <c r="AU219" s="151" t="s">
        <v>83</v>
      </c>
      <c r="AV219" s="12" t="s">
        <v>83</v>
      </c>
      <c r="AW219" s="12" t="s">
        <v>31</v>
      </c>
      <c r="AX219" s="12" t="s">
        <v>74</v>
      </c>
      <c r="AY219" s="151" t="s">
        <v>145</v>
      </c>
    </row>
    <row r="220" spans="2:65" s="1" customFormat="1" ht="37.9" customHeight="1">
      <c r="B220" s="131"/>
      <c r="C220" s="132" t="s">
        <v>328</v>
      </c>
      <c r="D220" s="132" t="s">
        <v>147</v>
      </c>
      <c r="E220" s="133" t="s">
        <v>329</v>
      </c>
      <c r="F220" s="134" t="s">
        <v>330</v>
      </c>
      <c r="G220" s="135" t="s">
        <v>166</v>
      </c>
      <c r="H220" s="136">
        <v>98.15</v>
      </c>
      <c r="I220" s="137"/>
      <c r="J220" s="138">
        <f>ROUND(I220*H220,2)</f>
        <v>0</v>
      </c>
      <c r="K220" s="139"/>
      <c r="L220" s="30"/>
      <c r="M220" s="140" t="s">
        <v>1</v>
      </c>
      <c r="N220" s="141" t="s">
        <v>39</v>
      </c>
      <c r="P220" s="142">
        <f>O220*H220</f>
        <v>0</v>
      </c>
      <c r="Q220" s="142">
        <v>0</v>
      </c>
      <c r="R220" s="142">
        <f>Q220*H220</f>
        <v>0</v>
      </c>
      <c r="S220" s="142">
        <v>4.5999999999999999E-2</v>
      </c>
      <c r="T220" s="143">
        <f>S220*H220</f>
        <v>4.5148999999999999</v>
      </c>
      <c r="AR220" s="144" t="s">
        <v>89</v>
      </c>
      <c r="AT220" s="144" t="s">
        <v>147</v>
      </c>
      <c r="AU220" s="144" t="s">
        <v>83</v>
      </c>
      <c r="AY220" s="15" t="s">
        <v>145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5" t="s">
        <v>79</v>
      </c>
      <c r="BK220" s="145">
        <f>ROUND(I220*H220,2)</f>
        <v>0</v>
      </c>
      <c r="BL220" s="15" t="s">
        <v>89</v>
      </c>
      <c r="BM220" s="144" t="s">
        <v>331</v>
      </c>
    </row>
    <row r="221" spans="2:65" s="13" customFormat="1">
      <c r="B221" s="157"/>
      <c r="D221" s="146" t="s">
        <v>154</v>
      </c>
      <c r="E221" s="158" t="s">
        <v>1</v>
      </c>
      <c r="F221" s="159" t="s">
        <v>199</v>
      </c>
      <c r="H221" s="158" t="s">
        <v>1</v>
      </c>
      <c r="I221" s="160"/>
      <c r="L221" s="157"/>
      <c r="M221" s="161"/>
      <c r="T221" s="162"/>
      <c r="AT221" s="158" t="s">
        <v>154</v>
      </c>
      <c r="AU221" s="158" t="s">
        <v>83</v>
      </c>
      <c r="AV221" s="13" t="s">
        <v>79</v>
      </c>
      <c r="AW221" s="13" t="s">
        <v>31</v>
      </c>
      <c r="AX221" s="13" t="s">
        <v>74</v>
      </c>
      <c r="AY221" s="158" t="s">
        <v>145</v>
      </c>
    </row>
    <row r="222" spans="2:65" s="12" customFormat="1">
      <c r="B222" s="150"/>
      <c r="D222" s="146" t="s">
        <v>154</v>
      </c>
      <c r="E222" s="151" t="s">
        <v>1</v>
      </c>
      <c r="F222" s="152" t="s">
        <v>200</v>
      </c>
      <c r="H222" s="153">
        <v>30</v>
      </c>
      <c r="I222" s="154"/>
      <c r="L222" s="150"/>
      <c r="M222" s="155"/>
      <c r="T222" s="156"/>
      <c r="AT222" s="151" t="s">
        <v>154</v>
      </c>
      <c r="AU222" s="151" t="s">
        <v>83</v>
      </c>
      <c r="AV222" s="12" t="s">
        <v>83</v>
      </c>
      <c r="AW222" s="12" t="s">
        <v>31</v>
      </c>
      <c r="AX222" s="12" t="s">
        <v>74</v>
      </c>
      <c r="AY222" s="151" t="s">
        <v>145</v>
      </c>
    </row>
    <row r="223" spans="2:65" s="12" customFormat="1">
      <c r="B223" s="150"/>
      <c r="D223" s="146" t="s">
        <v>154</v>
      </c>
      <c r="E223" s="151" t="s">
        <v>1</v>
      </c>
      <c r="F223" s="152" t="s">
        <v>201</v>
      </c>
      <c r="H223" s="153">
        <v>25.85</v>
      </c>
      <c r="I223" s="154"/>
      <c r="L223" s="150"/>
      <c r="M223" s="155"/>
      <c r="T223" s="156"/>
      <c r="AT223" s="151" t="s">
        <v>154</v>
      </c>
      <c r="AU223" s="151" t="s">
        <v>83</v>
      </c>
      <c r="AV223" s="12" t="s">
        <v>83</v>
      </c>
      <c r="AW223" s="12" t="s">
        <v>31</v>
      </c>
      <c r="AX223" s="12" t="s">
        <v>74</v>
      </c>
      <c r="AY223" s="151" t="s">
        <v>145</v>
      </c>
    </row>
    <row r="224" spans="2:65" s="12" customFormat="1">
      <c r="B224" s="150"/>
      <c r="D224" s="146" t="s">
        <v>154</v>
      </c>
      <c r="E224" s="151" t="s">
        <v>1</v>
      </c>
      <c r="F224" s="152" t="s">
        <v>202</v>
      </c>
      <c r="H224" s="153">
        <v>23.1</v>
      </c>
      <c r="I224" s="154"/>
      <c r="L224" s="150"/>
      <c r="M224" s="155"/>
      <c r="T224" s="156"/>
      <c r="AT224" s="151" t="s">
        <v>154</v>
      </c>
      <c r="AU224" s="151" t="s">
        <v>83</v>
      </c>
      <c r="AV224" s="12" t="s">
        <v>83</v>
      </c>
      <c r="AW224" s="12" t="s">
        <v>31</v>
      </c>
      <c r="AX224" s="12" t="s">
        <v>74</v>
      </c>
      <c r="AY224" s="151" t="s">
        <v>145</v>
      </c>
    </row>
    <row r="225" spans="2:65" s="12" customFormat="1">
      <c r="B225" s="150"/>
      <c r="D225" s="146" t="s">
        <v>154</v>
      </c>
      <c r="E225" s="151" t="s">
        <v>1</v>
      </c>
      <c r="F225" s="152" t="s">
        <v>203</v>
      </c>
      <c r="H225" s="153">
        <v>19.2</v>
      </c>
      <c r="I225" s="154"/>
      <c r="L225" s="150"/>
      <c r="M225" s="155"/>
      <c r="T225" s="156"/>
      <c r="AT225" s="151" t="s">
        <v>154</v>
      </c>
      <c r="AU225" s="151" t="s">
        <v>83</v>
      </c>
      <c r="AV225" s="12" t="s">
        <v>83</v>
      </c>
      <c r="AW225" s="12" t="s">
        <v>31</v>
      </c>
      <c r="AX225" s="12" t="s">
        <v>74</v>
      </c>
      <c r="AY225" s="151" t="s">
        <v>145</v>
      </c>
    </row>
    <row r="226" spans="2:65" s="11" customFormat="1" ht="22.9" customHeight="1">
      <c r="B226" s="119"/>
      <c r="D226" s="120" t="s">
        <v>73</v>
      </c>
      <c r="E226" s="129" t="s">
        <v>332</v>
      </c>
      <c r="F226" s="129" t="s">
        <v>333</v>
      </c>
      <c r="I226" s="122"/>
      <c r="J226" s="130">
        <f>BK226</f>
        <v>0</v>
      </c>
      <c r="L226" s="119"/>
      <c r="M226" s="124"/>
      <c r="P226" s="125">
        <f>SUM(P227:P241)</f>
        <v>0</v>
      </c>
      <c r="R226" s="125">
        <f>SUM(R227:R241)</f>
        <v>0</v>
      </c>
      <c r="T226" s="126">
        <f>SUM(T227:T241)</f>
        <v>0</v>
      </c>
      <c r="AR226" s="120" t="s">
        <v>79</v>
      </c>
      <c r="AT226" s="127" t="s">
        <v>73</v>
      </c>
      <c r="AU226" s="127" t="s">
        <v>79</v>
      </c>
      <c r="AY226" s="120" t="s">
        <v>145</v>
      </c>
      <c r="BK226" s="128">
        <f>SUM(BK227:BK241)</f>
        <v>0</v>
      </c>
    </row>
    <row r="227" spans="2:65" s="1" customFormat="1" ht="33" customHeight="1">
      <c r="B227" s="131"/>
      <c r="C227" s="132" t="s">
        <v>334</v>
      </c>
      <c r="D227" s="132" t="s">
        <v>147</v>
      </c>
      <c r="E227" s="133" t="s">
        <v>335</v>
      </c>
      <c r="F227" s="134" t="s">
        <v>336</v>
      </c>
      <c r="G227" s="135" t="s">
        <v>150</v>
      </c>
      <c r="H227" s="136">
        <v>83.623000000000005</v>
      </c>
      <c r="I227" s="137"/>
      <c r="J227" s="138">
        <f>ROUND(I227*H227,2)</f>
        <v>0</v>
      </c>
      <c r="K227" s="139"/>
      <c r="L227" s="30"/>
      <c r="M227" s="140" t="s">
        <v>1</v>
      </c>
      <c r="N227" s="141" t="s">
        <v>39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89</v>
      </c>
      <c r="AT227" s="144" t="s">
        <v>147</v>
      </c>
      <c r="AU227" s="144" t="s">
        <v>83</v>
      </c>
      <c r="AY227" s="15" t="s">
        <v>145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5" t="s">
        <v>79</v>
      </c>
      <c r="BK227" s="145">
        <f>ROUND(I227*H227,2)</f>
        <v>0</v>
      </c>
      <c r="BL227" s="15" t="s">
        <v>89</v>
      </c>
      <c r="BM227" s="144" t="s">
        <v>337</v>
      </c>
    </row>
    <row r="228" spans="2:65" s="12" customFormat="1">
      <c r="B228" s="150"/>
      <c r="D228" s="146" t="s">
        <v>154</v>
      </c>
      <c r="E228" s="151" t="s">
        <v>1</v>
      </c>
      <c r="F228" s="152" t="s">
        <v>338</v>
      </c>
      <c r="H228" s="153">
        <v>80.222999999999999</v>
      </c>
      <c r="I228" s="154"/>
      <c r="L228" s="150"/>
      <c r="M228" s="155"/>
      <c r="T228" s="156"/>
      <c r="AT228" s="151" t="s">
        <v>154</v>
      </c>
      <c r="AU228" s="151" t="s">
        <v>83</v>
      </c>
      <c r="AV228" s="12" t="s">
        <v>83</v>
      </c>
      <c r="AW228" s="12" t="s">
        <v>31</v>
      </c>
      <c r="AX228" s="12" t="s">
        <v>74</v>
      </c>
      <c r="AY228" s="151" t="s">
        <v>145</v>
      </c>
    </row>
    <row r="229" spans="2:65" s="12" customFormat="1">
      <c r="B229" s="150"/>
      <c r="D229" s="146" t="s">
        <v>154</v>
      </c>
      <c r="E229" s="151" t="s">
        <v>1</v>
      </c>
      <c r="F229" s="152" t="s">
        <v>339</v>
      </c>
      <c r="H229" s="153">
        <v>2.9</v>
      </c>
      <c r="I229" s="154"/>
      <c r="L229" s="150"/>
      <c r="M229" s="155"/>
      <c r="T229" s="156"/>
      <c r="AT229" s="151" t="s">
        <v>154</v>
      </c>
      <c r="AU229" s="151" t="s">
        <v>83</v>
      </c>
      <c r="AV229" s="12" t="s">
        <v>83</v>
      </c>
      <c r="AW229" s="12" t="s">
        <v>31</v>
      </c>
      <c r="AX229" s="12" t="s">
        <v>74</v>
      </c>
      <c r="AY229" s="151" t="s">
        <v>145</v>
      </c>
    </row>
    <row r="230" spans="2:65" s="12" customFormat="1">
      <c r="B230" s="150"/>
      <c r="D230" s="146" t="s">
        <v>154</v>
      </c>
      <c r="E230" s="151" t="s">
        <v>1</v>
      </c>
      <c r="F230" s="152" t="s">
        <v>340</v>
      </c>
      <c r="H230" s="153">
        <v>0.5</v>
      </c>
      <c r="I230" s="154"/>
      <c r="L230" s="150"/>
      <c r="M230" s="155"/>
      <c r="T230" s="156"/>
      <c r="AT230" s="151" t="s">
        <v>154</v>
      </c>
      <c r="AU230" s="151" t="s">
        <v>83</v>
      </c>
      <c r="AV230" s="12" t="s">
        <v>83</v>
      </c>
      <c r="AW230" s="12" t="s">
        <v>31</v>
      </c>
      <c r="AX230" s="12" t="s">
        <v>74</v>
      </c>
      <c r="AY230" s="151" t="s">
        <v>145</v>
      </c>
    </row>
    <row r="231" spans="2:65" s="1" customFormat="1" ht="33" customHeight="1">
      <c r="B231" s="131"/>
      <c r="C231" s="132" t="s">
        <v>341</v>
      </c>
      <c r="D231" s="132" t="s">
        <v>147</v>
      </c>
      <c r="E231" s="133" t="s">
        <v>342</v>
      </c>
      <c r="F231" s="134" t="s">
        <v>343</v>
      </c>
      <c r="G231" s="135" t="s">
        <v>150</v>
      </c>
      <c r="H231" s="136">
        <v>83.623000000000005</v>
      </c>
      <c r="I231" s="137"/>
      <c r="J231" s="138">
        <f>ROUND(I231*H231,2)</f>
        <v>0</v>
      </c>
      <c r="K231" s="139"/>
      <c r="L231" s="30"/>
      <c r="M231" s="140" t="s">
        <v>1</v>
      </c>
      <c r="N231" s="141" t="s">
        <v>39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89</v>
      </c>
      <c r="AT231" s="144" t="s">
        <v>147</v>
      </c>
      <c r="AU231" s="144" t="s">
        <v>83</v>
      </c>
      <c r="AY231" s="15" t="s">
        <v>145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5" t="s">
        <v>79</v>
      </c>
      <c r="BK231" s="145">
        <f>ROUND(I231*H231,2)</f>
        <v>0</v>
      </c>
      <c r="BL231" s="15" t="s">
        <v>89</v>
      </c>
      <c r="BM231" s="144" t="s">
        <v>344</v>
      </c>
    </row>
    <row r="232" spans="2:65" s="1" customFormat="1" ht="24.2" customHeight="1">
      <c r="B232" s="131"/>
      <c r="C232" s="132" t="s">
        <v>345</v>
      </c>
      <c r="D232" s="132" t="s">
        <v>147</v>
      </c>
      <c r="E232" s="133" t="s">
        <v>346</v>
      </c>
      <c r="F232" s="134" t="s">
        <v>347</v>
      </c>
      <c r="G232" s="135" t="s">
        <v>150</v>
      </c>
      <c r="H232" s="136">
        <v>1672.46</v>
      </c>
      <c r="I232" s="137"/>
      <c r="J232" s="138">
        <f>ROUND(I232*H232,2)</f>
        <v>0</v>
      </c>
      <c r="K232" s="139"/>
      <c r="L232" s="30"/>
      <c r="M232" s="140" t="s">
        <v>1</v>
      </c>
      <c r="N232" s="141" t="s">
        <v>39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89</v>
      </c>
      <c r="AT232" s="144" t="s">
        <v>147</v>
      </c>
      <c r="AU232" s="144" t="s">
        <v>83</v>
      </c>
      <c r="AY232" s="15" t="s">
        <v>145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5" t="s">
        <v>79</v>
      </c>
      <c r="BK232" s="145">
        <f>ROUND(I232*H232,2)</f>
        <v>0</v>
      </c>
      <c r="BL232" s="15" t="s">
        <v>89</v>
      </c>
      <c r="BM232" s="144" t="s">
        <v>348</v>
      </c>
    </row>
    <row r="233" spans="2:65" s="12" customFormat="1">
      <c r="B233" s="150"/>
      <c r="D233" s="146" t="s">
        <v>154</v>
      </c>
      <c r="E233" s="151" t="s">
        <v>1</v>
      </c>
      <c r="F233" s="152" t="s">
        <v>349</v>
      </c>
      <c r="H233" s="153">
        <v>83.623000000000005</v>
      </c>
      <c r="I233" s="154"/>
      <c r="L233" s="150"/>
      <c r="M233" s="155"/>
      <c r="T233" s="156"/>
      <c r="AT233" s="151" t="s">
        <v>154</v>
      </c>
      <c r="AU233" s="151" t="s">
        <v>83</v>
      </c>
      <c r="AV233" s="12" t="s">
        <v>83</v>
      </c>
      <c r="AW233" s="12" t="s">
        <v>31</v>
      </c>
      <c r="AX233" s="12" t="s">
        <v>79</v>
      </c>
      <c r="AY233" s="151" t="s">
        <v>145</v>
      </c>
    </row>
    <row r="234" spans="2:65" s="12" customFormat="1">
      <c r="B234" s="150"/>
      <c r="D234" s="146" t="s">
        <v>154</v>
      </c>
      <c r="F234" s="152" t="s">
        <v>350</v>
      </c>
      <c r="H234" s="153">
        <v>1672.46</v>
      </c>
      <c r="I234" s="154"/>
      <c r="L234" s="150"/>
      <c r="M234" s="155"/>
      <c r="T234" s="156"/>
      <c r="AT234" s="151" t="s">
        <v>154</v>
      </c>
      <c r="AU234" s="151" t="s">
        <v>83</v>
      </c>
      <c r="AV234" s="12" t="s">
        <v>83</v>
      </c>
      <c r="AW234" s="12" t="s">
        <v>3</v>
      </c>
      <c r="AX234" s="12" t="s">
        <v>79</v>
      </c>
      <c r="AY234" s="151" t="s">
        <v>145</v>
      </c>
    </row>
    <row r="235" spans="2:65" s="1" customFormat="1" ht="33" customHeight="1">
      <c r="B235" s="131"/>
      <c r="C235" s="132" t="s">
        <v>351</v>
      </c>
      <c r="D235" s="132" t="s">
        <v>147</v>
      </c>
      <c r="E235" s="133" t="s">
        <v>352</v>
      </c>
      <c r="F235" s="134" t="s">
        <v>353</v>
      </c>
      <c r="G235" s="135" t="s">
        <v>150</v>
      </c>
      <c r="H235" s="136">
        <v>1.8939999999999999</v>
      </c>
      <c r="I235" s="137"/>
      <c r="J235" s="138">
        <f>ROUND(I235*H235,2)</f>
        <v>0</v>
      </c>
      <c r="K235" s="139"/>
      <c r="L235" s="30"/>
      <c r="M235" s="140" t="s">
        <v>1</v>
      </c>
      <c r="N235" s="141" t="s">
        <v>39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44" t="s">
        <v>89</v>
      </c>
      <c r="AT235" s="144" t="s">
        <v>147</v>
      </c>
      <c r="AU235" s="144" t="s">
        <v>83</v>
      </c>
      <c r="AY235" s="15" t="s">
        <v>145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5" t="s">
        <v>79</v>
      </c>
      <c r="BK235" s="145">
        <f>ROUND(I235*H235,2)</f>
        <v>0</v>
      </c>
      <c r="BL235" s="15" t="s">
        <v>89</v>
      </c>
      <c r="BM235" s="144" t="s">
        <v>354</v>
      </c>
    </row>
    <row r="236" spans="2:65" s="12" customFormat="1">
      <c r="B236" s="150"/>
      <c r="D236" s="146" t="s">
        <v>154</v>
      </c>
      <c r="E236" s="151" t="s">
        <v>1</v>
      </c>
      <c r="F236" s="152" t="s">
        <v>355</v>
      </c>
      <c r="H236" s="153">
        <v>1.8939999999999999</v>
      </c>
      <c r="I236" s="154"/>
      <c r="L236" s="150"/>
      <c r="M236" s="155"/>
      <c r="T236" s="156"/>
      <c r="AT236" s="151" t="s">
        <v>154</v>
      </c>
      <c r="AU236" s="151" t="s">
        <v>83</v>
      </c>
      <c r="AV236" s="12" t="s">
        <v>83</v>
      </c>
      <c r="AW236" s="12" t="s">
        <v>31</v>
      </c>
      <c r="AX236" s="12" t="s">
        <v>74</v>
      </c>
      <c r="AY236" s="151" t="s">
        <v>145</v>
      </c>
    </row>
    <row r="237" spans="2:65" s="1" customFormat="1" ht="44.25" customHeight="1">
      <c r="B237" s="131"/>
      <c r="C237" s="132" t="s">
        <v>356</v>
      </c>
      <c r="D237" s="132" t="s">
        <v>147</v>
      </c>
      <c r="E237" s="133" t="s">
        <v>357</v>
      </c>
      <c r="F237" s="134" t="s">
        <v>358</v>
      </c>
      <c r="G237" s="135" t="s">
        <v>150</v>
      </c>
      <c r="H237" s="136">
        <v>78.328999999999994</v>
      </c>
      <c r="I237" s="137"/>
      <c r="J237" s="138">
        <f>ROUND(I237*H237,2)</f>
        <v>0</v>
      </c>
      <c r="K237" s="139"/>
      <c r="L237" s="30"/>
      <c r="M237" s="140" t="s">
        <v>1</v>
      </c>
      <c r="N237" s="141" t="s">
        <v>39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89</v>
      </c>
      <c r="AT237" s="144" t="s">
        <v>147</v>
      </c>
      <c r="AU237" s="144" t="s">
        <v>83</v>
      </c>
      <c r="AY237" s="15" t="s">
        <v>145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5" t="s">
        <v>79</v>
      </c>
      <c r="BK237" s="145">
        <f>ROUND(I237*H237,2)</f>
        <v>0</v>
      </c>
      <c r="BL237" s="15" t="s">
        <v>89</v>
      </c>
      <c r="BM237" s="144" t="s">
        <v>359</v>
      </c>
    </row>
    <row r="238" spans="2:65" s="12" customFormat="1">
      <c r="B238" s="150"/>
      <c r="D238" s="146" t="s">
        <v>154</v>
      </c>
      <c r="E238" s="151" t="s">
        <v>1</v>
      </c>
      <c r="F238" s="152" t="s">
        <v>360</v>
      </c>
      <c r="H238" s="153">
        <v>78.328999999999994</v>
      </c>
      <c r="I238" s="154"/>
      <c r="L238" s="150"/>
      <c r="M238" s="155"/>
      <c r="T238" s="156"/>
      <c r="AT238" s="151" t="s">
        <v>154</v>
      </c>
      <c r="AU238" s="151" t="s">
        <v>83</v>
      </c>
      <c r="AV238" s="12" t="s">
        <v>83</v>
      </c>
      <c r="AW238" s="12" t="s">
        <v>31</v>
      </c>
      <c r="AX238" s="12" t="s">
        <v>74</v>
      </c>
      <c r="AY238" s="151" t="s">
        <v>145</v>
      </c>
    </row>
    <row r="239" spans="2:65" s="1" customFormat="1" ht="44.25" customHeight="1">
      <c r="B239" s="131"/>
      <c r="C239" s="132" t="s">
        <v>361</v>
      </c>
      <c r="D239" s="132" t="s">
        <v>147</v>
      </c>
      <c r="E239" s="133" t="s">
        <v>362</v>
      </c>
      <c r="F239" s="134" t="s">
        <v>363</v>
      </c>
      <c r="G239" s="135" t="s">
        <v>150</v>
      </c>
      <c r="H239" s="136">
        <v>3.4</v>
      </c>
      <c r="I239" s="137"/>
      <c r="J239" s="138">
        <f>ROUND(I239*H239,2)</f>
        <v>0</v>
      </c>
      <c r="K239" s="139"/>
      <c r="L239" s="30"/>
      <c r="M239" s="140" t="s">
        <v>1</v>
      </c>
      <c r="N239" s="141" t="s">
        <v>39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89</v>
      </c>
      <c r="AT239" s="144" t="s">
        <v>147</v>
      </c>
      <c r="AU239" s="144" t="s">
        <v>83</v>
      </c>
      <c r="AY239" s="15" t="s">
        <v>145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5" t="s">
        <v>79</v>
      </c>
      <c r="BK239" s="145">
        <f>ROUND(I239*H239,2)</f>
        <v>0</v>
      </c>
      <c r="BL239" s="15" t="s">
        <v>89</v>
      </c>
      <c r="BM239" s="144" t="s">
        <v>364</v>
      </c>
    </row>
    <row r="240" spans="2:65" s="12" customFormat="1">
      <c r="B240" s="150"/>
      <c r="D240" s="146" t="s">
        <v>154</v>
      </c>
      <c r="E240" s="151" t="s">
        <v>1</v>
      </c>
      <c r="F240" s="152" t="s">
        <v>339</v>
      </c>
      <c r="H240" s="153">
        <v>2.9</v>
      </c>
      <c r="I240" s="154"/>
      <c r="L240" s="150"/>
      <c r="M240" s="155"/>
      <c r="T240" s="156"/>
      <c r="AT240" s="151" t="s">
        <v>154</v>
      </c>
      <c r="AU240" s="151" t="s">
        <v>83</v>
      </c>
      <c r="AV240" s="12" t="s">
        <v>83</v>
      </c>
      <c r="AW240" s="12" t="s">
        <v>31</v>
      </c>
      <c r="AX240" s="12" t="s">
        <v>74</v>
      </c>
      <c r="AY240" s="151" t="s">
        <v>145</v>
      </c>
    </row>
    <row r="241" spans="2:65" s="12" customFormat="1">
      <c r="B241" s="150"/>
      <c r="D241" s="146" t="s">
        <v>154</v>
      </c>
      <c r="E241" s="151" t="s">
        <v>1</v>
      </c>
      <c r="F241" s="152" t="s">
        <v>340</v>
      </c>
      <c r="H241" s="153">
        <v>0.5</v>
      </c>
      <c r="I241" s="154"/>
      <c r="L241" s="150"/>
      <c r="M241" s="155"/>
      <c r="T241" s="156"/>
      <c r="AT241" s="151" t="s">
        <v>154</v>
      </c>
      <c r="AU241" s="151" t="s">
        <v>83</v>
      </c>
      <c r="AV241" s="12" t="s">
        <v>83</v>
      </c>
      <c r="AW241" s="12" t="s">
        <v>31</v>
      </c>
      <c r="AX241" s="12" t="s">
        <v>74</v>
      </c>
      <c r="AY241" s="151" t="s">
        <v>145</v>
      </c>
    </row>
    <row r="242" spans="2:65" s="11" customFormat="1" ht="22.9" customHeight="1">
      <c r="B242" s="119"/>
      <c r="D242" s="120" t="s">
        <v>73</v>
      </c>
      <c r="E242" s="129" t="s">
        <v>365</v>
      </c>
      <c r="F242" s="129" t="s">
        <v>366</v>
      </c>
      <c r="I242" s="122"/>
      <c r="J242" s="130">
        <f>BK242</f>
        <v>0</v>
      </c>
      <c r="L242" s="119"/>
      <c r="M242" s="124"/>
      <c r="P242" s="125">
        <f>P243</f>
        <v>0</v>
      </c>
      <c r="R242" s="125">
        <f>R243</f>
        <v>0</v>
      </c>
      <c r="T242" s="126">
        <f>T243</f>
        <v>0</v>
      </c>
      <c r="AR242" s="120" t="s">
        <v>79</v>
      </c>
      <c r="AT242" s="127" t="s">
        <v>73</v>
      </c>
      <c r="AU242" s="127" t="s">
        <v>79</v>
      </c>
      <c r="AY242" s="120" t="s">
        <v>145</v>
      </c>
      <c r="BK242" s="128">
        <f>BK243</f>
        <v>0</v>
      </c>
    </row>
    <row r="243" spans="2:65" s="1" customFormat="1" ht="24.2" customHeight="1">
      <c r="B243" s="131"/>
      <c r="C243" s="132" t="s">
        <v>367</v>
      </c>
      <c r="D243" s="132" t="s">
        <v>147</v>
      </c>
      <c r="E243" s="133" t="s">
        <v>368</v>
      </c>
      <c r="F243" s="134" t="s">
        <v>369</v>
      </c>
      <c r="G243" s="135" t="s">
        <v>150</v>
      </c>
      <c r="H243" s="136">
        <v>199.226</v>
      </c>
      <c r="I243" s="137"/>
      <c r="J243" s="138">
        <f>ROUND(I243*H243,2)</f>
        <v>0</v>
      </c>
      <c r="K243" s="139"/>
      <c r="L243" s="30"/>
      <c r="M243" s="140" t="s">
        <v>1</v>
      </c>
      <c r="N243" s="141" t="s">
        <v>39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89</v>
      </c>
      <c r="AT243" s="144" t="s">
        <v>147</v>
      </c>
      <c r="AU243" s="144" t="s">
        <v>83</v>
      </c>
      <c r="AY243" s="15" t="s">
        <v>145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5" t="s">
        <v>79</v>
      </c>
      <c r="BK243" s="145">
        <f>ROUND(I243*H243,2)</f>
        <v>0</v>
      </c>
      <c r="BL243" s="15" t="s">
        <v>89</v>
      </c>
      <c r="BM243" s="144" t="s">
        <v>370</v>
      </c>
    </row>
    <row r="244" spans="2:65" s="11" customFormat="1" ht="25.9" customHeight="1">
      <c r="B244" s="119"/>
      <c r="D244" s="120" t="s">
        <v>73</v>
      </c>
      <c r="E244" s="121" t="s">
        <v>371</v>
      </c>
      <c r="F244" s="121" t="s">
        <v>372</v>
      </c>
      <c r="I244" s="122"/>
      <c r="J244" s="123">
        <f>BK244</f>
        <v>0</v>
      </c>
      <c r="L244" s="119"/>
      <c r="M244" s="124"/>
      <c r="P244" s="125">
        <f>P245+P274+P315+P373+P405+P471+P550+P559+P584+P603+P630+P642+P647</f>
        <v>0</v>
      </c>
      <c r="R244" s="125">
        <f>R245+R274+R315+R373+R405+R471+R550+R559+R584+R603+R630+R642+R647</f>
        <v>122.79095561999998</v>
      </c>
      <c r="T244" s="126">
        <f>T245+T274+T315+T373+T405+T471+T550+T559+T584+T603+T630+T642+T647</f>
        <v>44.610977999999996</v>
      </c>
      <c r="AR244" s="120" t="s">
        <v>83</v>
      </c>
      <c r="AT244" s="127" t="s">
        <v>73</v>
      </c>
      <c r="AU244" s="127" t="s">
        <v>74</v>
      </c>
      <c r="AY244" s="120" t="s">
        <v>145</v>
      </c>
      <c r="BK244" s="128">
        <f>BK245+BK274+BK315+BK373+BK405+BK471+BK550+BK559+BK584+BK603+BK630+BK642+BK647</f>
        <v>0</v>
      </c>
    </row>
    <row r="245" spans="2:65" s="11" customFormat="1" ht="22.9" customHeight="1">
      <c r="B245" s="119"/>
      <c r="D245" s="120" t="s">
        <v>73</v>
      </c>
      <c r="E245" s="129" t="s">
        <v>373</v>
      </c>
      <c r="F245" s="129" t="s">
        <v>374</v>
      </c>
      <c r="I245" s="122"/>
      <c r="J245" s="130">
        <f>BK245</f>
        <v>0</v>
      </c>
      <c r="L245" s="119"/>
      <c r="M245" s="124"/>
      <c r="P245" s="125">
        <f>SUM(P246:P273)</f>
        <v>0</v>
      </c>
      <c r="R245" s="125">
        <f>SUM(R246:R273)</f>
        <v>16.760590000000001</v>
      </c>
      <c r="T245" s="126">
        <f>SUM(T246:T273)</f>
        <v>0</v>
      </c>
      <c r="AR245" s="120" t="s">
        <v>83</v>
      </c>
      <c r="AT245" s="127" t="s">
        <v>73</v>
      </c>
      <c r="AU245" s="127" t="s">
        <v>79</v>
      </c>
      <c r="AY245" s="120" t="s">
        <v>145</v>
      </c>
      <c r="BK245" s="128">
        <f>SUM(BK246:BK273)</f>
        <v>0</v>
      </c>
    </row>
    <row r="246" spans="2:65" s="1" customFormat="1" ht="24.2" customHeight="1">
      <c r="B246" s="131"/>
      <c r="C246" s="132" t="s">
        <v>375</v>
      </c>
      <c r="D246" s="132" t="s">
        <v>147</v>
      </c>
      <c r="E246" s="133" t="s">
        <v>376</v>
      </c>
      <c r="F246" s="134" t="s">
        <v>377</v>
      </c>
      <c r="G246" s="135" t="s">
        <v>166</v>
      </c>
      <c r="H246" s="136">
        <v>2569.308</v>
      </c>
      <c r="I246" s="137"/>
      <c r="J246" s="138">
        <f>ROUND(I246*H246,2)</f>
        <v>0</v>
      </c>
      <c r="K246" s="139"/>
      <c r="L246" s="30"/>
      <c r="M246" s="140" t="s">
        <v>1</v>
      </c>
      <c r="N246" s="141" t="s">
        <v>39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231</v>
      </c>
      <c r="AT246" s="144" t="s">
        <v>147</v>
      </c>
      <c r="AU246" s="144" t="s">
        <v>83</v>
      </c>
      <c r="AY246" s="15" t="s">
        <v>145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5" t="s">
        <v>79</v>
      </c>
      <c r="BK246" s="145">
        <f>ROUND(I246*H246,2)</f>
        <v>0</v>
      </c>
      <c r="BL246" s="15" t="s">
        <v>231</v>
      </c>
      <c r="BM246" s="144" t="s">
        <v>378</v>
      </c>
    </row>
    <row r="247" spans="2:65" s="13" customFormat="1">
      <c r="B247" s="157"/>
      <c r="D247" s="146" t="s">
        <v>154</v>
      </c>
      <c r="E247" s="158" t="s">
        <v>1</v>
      </c>
      <c r="F247" s="159" t="s">
        <v>379</v>
      </c>
      <c r="H247" s="158" t="s">
        <v>1</v>
      </c>
      <c r="I247" s="160"/>
      <c r="L247" s="157"/>
      <c r="M247" s="161"/>
      <c r="T247" s="162"/>
      <c r="AT247" s="158" t="s">
        <v>154</v>
      </c>
      <c r="AU247" s="158" t="s">
        <v>83</v>
      </c>
      <c r="AV247" s="13" t="s">
        <v>79</v>
      </c>
      <c r="AW247" s="13" t="s">
        <v>31</v>
      </c>
      <c r="AX247" s="13" t="s">
        <v>74</v>
      </c>
      <c r="AY247" s="158" t="s">
        <v>145</v>
      </c>
    </row>
    <row r="248" spans="2:65" s="12" customFormat="1">
      <c r="B248" s="150"/>
      <c r="D248" s="146" t="s">
        <v>154</v>
      </c>
      <c r="E248" s="151" t="s">
        <v>1</v>
      </c>
      <c r="F248" s="152" t="s">
        <v>380</v>
      </c>
      <c r="H248" s="153">
        <v>89.212999999999994</v>
      </c>
      <c r="I248" s="154"/>
      <c r="L248" s="150"/>
      <c r="M248" s="155"/>
      <c r="T248" s="156"/>
      <c r="AT248" s="151" t="s">
        <v>154</v>
      </c>
      <c r="AU248" s="151" t="s">
        <v>83</v>
      </c>
      <c r="AV248" s="12" t="s">
        <v>83</v>
      </c>
      <c r="AW248" s="12" t="s">
        <v>31</v>
      </c>
      <c r="AX248" s="12" t="s">
        <v>74</v>
      </c>
      <c r="AY248" s="151" t="s">
        <v>145</v>
      </c>
    </row>
    <row r="249" spans="2:65" s="12" customFormat="1">
      <c r="B249" s="150"/>
      <c r="D249" s="146" t="s">
        <v>154</v>
      </c>
      <c r="E249" s="151" t="s">
        <v>1</v>
      </c>
      <c r="F249" s="152" t="s">
        <v>381</v>
      </c>
      <c r="H249" s="153">
        <v>184.68</v>
      </c>
      <c r="I249" s="154"/>
      <c r="L249" s="150"/>
      <c r="M249" s="155"/>
      <c r="T249" s="156"/>
      <c r="AT249" s="151" t="s">
        <v>154</v>
      </c>
      <c r="AU249" s="151" t="s">
        <v>83</v>
      </c>
      <c r="AV249" s="12" t="s">
        <v>83</v>
      </c>
      <c r="AW249" s="12" t="s">
        <v>31</v>
      </c>
      <c r="AX249" s="12" t="s">
        <v>74</v>
      </c>
      <c r="AY249" s="151" t="s">
        <v>145</v>
      </c>
    </row>
    <row r="250" spans="2:65" s="12" customFormat="1">
      <c r="B250" s="150"/>
      <c r="D250" s="146" t="s">
        <v>154</v>
      </c>
      <c r="E250" s="151" t="s">
        <v>1</v>
      </c>
      <c r="F250" s="152" t="s">
        <v>382</v>
      </c>
      <c r="H250" s="153">
        <v>39.78</v>
      </c>
      <c r="I250" s="154"/>
      <c r="L250" s="150"/>
      <c r="M250" s="155"/>
      <c r="T250" s="156"/>
      <c r="AT250" s="151" t="s">
        <v>154</v>
      </c>
      <c r="AU250" s="151" t="s">
        <v>83</v>
      </c>
      <c r="AV250" s="12" t="s">
        <v>83</v>
      </c>
      <c r="AW250" s="12" t="s">
        <v>31</v>
      </c>
      <c r="AX250" s="12" t="s">
        <v>74</v>
      </c>
      <c r="AY250" s="151" t="s">
        <v>145</v>
      </c>
    </row>
    <row r="251" spans="2:65" s="12" customFormat="1">
      <c r="B251" s="150"/>
      <c r="D251" s="146" t="s">
        <v>154</v>
      </c>
      <c r="E251" s="151" t="s">
        <v>1</v>
      </c>
      <c r="F251" s="152" t="s">
        <v>383</v>
      </c>
      <c r="H251" s="153">
        <v>14.4</v>
      </c>
      <c r="I251" s="154"/>
      <c r="L251" s="150"/>
      <c r="M251" s="155"/>
      <c r="T251" s="156"/>
      <c r="AT251" s="151" t="s">
        <v>154</v>
      </c>
      <c r="AU251" s="151" t="s">
        <v>83</v>
      </c>
      <c r="AV251" s="12" t="s">
        <v>83</v>
      </c>
      <c r="AW251" s="12" t="s">
        <v>31</v>
      </c>
      <c r="AX251" s="12" t="s">
        <v>74</v>
      </c>
      <c r="AY251" s="151" t="s">
        <v>145</v>
      </c>
    </row>
    <row r="252" spans="2:65" s="12" customFormat="1">
      <c r="B252" s="150"/>
      <c r="D252" s="146" t="s">
        <v>154</v>
      </c>
      <c r="E252" s="151" t="s">
        <v>1</v>
      </c>
      <c r="F252" s="152" t="s">
        <v>384</v>
      </c>
      <c r="H252" s="153">
        <v>23.4</v>
      </c>
      <c r="I252" s="154"/>
      <c r="L252" s="150"/>
      <c r="M252" s="155"/>
      <c r="T252" s="156"/>
      <c r="AT252" s="151" t="s">
        <v>154</v>
      </c>
      <c r="AU252" s="151" t="s">
        <v>83</v>
      </c>
      <c r="AV252" s="12" t="s">
        <v>83</v>
      </c>
      <c r="AW252" s="12" t="s">
        <v>31</v>
      </c>
      <c r="AX252" s="12" t="s">
        <v>74</v>
      </c>
      <c r="AY252" s="151" t="s">
        <v>145</v>
      </c>
    </row>
    <row r="253" spans="2:65" s="12" customFormat="1">
      <c r="B253" s="150"/>
      <c r="D253" s="146" t="s">
        <v>154</v>
      </c>
      <c r="E253" s="151" t="s">
        <v>1</v>
      </c>
      <c r="F253" s="152" t="s">
        <v>385</v>
      </c>
      <c r="H253" s="153">
        <v>39.06</v>
      </c>
      <c r="I253" s="154"/>
      <c r="L253" s="150"/>
      <c r="M253" s="155"/>
      <c r="T253" s="156"/>
      <c r="AT253" s="151" t="s">
        <v>154</v>
      </c>
      <c r="AU253" s="151" t="s">
        <v>83</v>
      </c>
      <c r="AV253" s="12" t="s">
        <v>83</v>
      </c>
      <c r="AW253" s="12" t="s">
        <v>31</v>
      </c>
      <c r="AX253" s="12" t="s">
        <v>74</v>
      </c>
      <c r="AY253" s="151" t="s">
        <v>145</v>
      </c>
    </row>
    <row r="254" spans="2:65" s="12" customFormat="1">
      <c r="B254" s="150"/>
      <c r="D254" s="146" t="s">
        <v>154</v>
      </c>
      <c r="E254" s="151" t="s">
        <v>1</v>
      </c>
      <c r="F254" s="152" t="s">
        <v>386</v>
      </c>
      <c r="H254" s="153">
        <v>54.3</v>
      </c>
      <c r="I254" s="154"/>
      <c r="L254" s="150"/>
      <c r="M254" s="155"/>
      <c r="T254" s="156"/>
      <c r="AT254" s="151" t="s">
        <v>154</v>
      </c>
      <c r="AU254" s="151" t="s">
        <v>83</v>
      </c>
      <c r="AV254" s="12" t="s">
        <v>83</v>
      </c>
      <c r="AW254" s="12" t="s">
        <v>31</v>
      </c>
      <c r="AX254" s="12" t="s">
        <v>74</v>
      </c>
      <c r="AY254" s="151" t="s">
        <v>145</v>
      </c>
    </row>
    <row r="255" spans="2:65" s="12" customFormat="1">
      <c r="B255" s="150"/>
      <c r="D255" s="146" t="s">
        <v>154</v>
      </c>
      <c r="E255" s="151" t="s">
        <v>1</v>
      </c>
      <c r="F255" s="152" t="s">
        <v>387</v>
      </c>
      <c r="H255" s="153">
        <v>18.25</v>
      </c>
      <c r="I255" s="154"/>
      <c r="L255" s="150"/>
      <c r="M255" s="155"/>
      <c r="T255" s="156"/>
      <c r="AT255" s="151" t="s">
        <v>154</v>
      </c>
      <c r="AU255" s="151" t="s">
        <v>83</v>
      </c>
      <c r="AV255" s="12" t="s">
        <v>83</v>
      </c>
      <c r="AW255" s="12" t="s">
        <v>31</v>
      </c>
      <c r="AX255" s="12" t="s">
        <v>74</v>
      </c>
      <c r="AY255" s="151" t="s">
        <v>145</v>
      </c>
    </row>
    <row r="256" spans="2:65" s="12" customFormat="1">
      <c r="B256" s="150"/>
      <c r="D256" s="146" t="s">
        <v>154</v>
      </c>
      <c r="E256" s="151" t="s">
        <v>1</v>
      </c>
      <c r="F256" s="152" t="s">
        <v>388</v>
      </c>
      <c r="H256" s="153">
        <v>244.76300000000001</v>
      </c>
      <c r="I256" s="154"/>
      <c r="L256" s="150"/>
      <c r="M256" s="155"/>
      <c r="T256" s="156"/>
      <c r="AT256" s="151" t="s">
        <v>154</v>
      </c>
      <c r="AU256" s="151" t="s">
        <v>83</v>
      </c>
      <c r="AV256" s="12" t="s">
        <v>83</v>
      </c>
      <c r="AW256" s="12" t="s">
        <v>31</v>
      </c>
      <c r="AX256" s="12" t="s">
        <v>74</v>
      </c>
      <c r="AY256" s="151" t="s">
        <v>145</v>
      </c>
    </row>
    <row r="257" spans="2:65" s="12" customFormat="1">
      <c r="B257" s="150"/>
      <c r="D257" s="146" t="s">
        <v>154</v>
      </c>
      <c r="E257" s="151" t="s">
        <v>1</v>
      </c>
      <c r="F257" s="152" t="s">
        <v>389</v>
      </c>
      <c r="H257" s="153">
        <v>36</v>
      </c>
      <c r="I257" s="154"/>
      <c r="L257" s="150"/>
      <c r="M257" s="155"/>
      <c r="T257" s="156"/>
      <c r="AT257" s="151" t="s">
        <v>154</v>
      </c>
      <c r="AU257" s="151" t="s">
        <v>83</v>
      </c>
      <c r="AV257" s="12" t="s">
        <v>83</v>
      </c>
      <c r="AW257" s="12" t="s">
        <v>31</v>
      </c>
      <c r="AX257" s="12" t="s">
        <v>74</v>
      </c>
      <c r="AY257" s="151" t="s">
        <v>145</v>
      </c>
    </row>
    <row r="258" spans="2:65" s="12" customFormat="1">
      <c r="B258" s="150"/>
      <c r="D258" s="146" t="s">
        <v>154</v>
      </c>
      <c r="E258" s="151" t="s">
        <v>1</v>
      </c>
      <c r="F258" s="152" t="s">
        <v>390</v>
      </c>
      <c r="H258" s="153">
        <v>67.45</v>
      </c>
      <c r="I258" s="154"/>
      <c r="L258" s="150"/>
      <c r="M258" s="155"/>
      <c r="T258" s="156"/>
      <c r="AT258" s="151" t="s">
        <v>154</v>
      </c>
      <c r="AU258" s="151" t="s">
        <v>83</v>
      </c>
      <c r="AV258" s="12" t="s">
        <v>83</v>
      </c>
      <c r="AW258" s="12" t="s">
        <v>31</v>
      </c>
      <c r="AX258" s="12" t="s">
        <v>74</v>
      </c>
      <c r="AY258" s="151" t="s">
        <v>145</v>
      </c>
    </row>
    <row r="259" spans="2:65" s="12" customFormat="1">
      <c r="B259" s="150"/>
      <c r="D259" s="146" t="s">
        <v>154</v>
      </c>
      <c r="E259" s="151" t="s">
        <v>1</v>
      </c>
      <c r="F259" s="152" t="s">
        <v>391</v>
      </c>
      <c r="H259" s="153">
        <v>15</v>
      </c>
      <c r="I259" s="154"/>
      <c r="L259" s="150"/>
      <c r="M259" s="155"/>
      <c r="T259" s="156"/>
      <c r="AT259" s="151" t="s">
        <v>154</v>
      </c>
      <c r="AU259" s="151" t="s">
        <v>83</v>
      </c>
      <c r="AV259" s="12" t="s">
        <v>83</v>
      </c>
      <c r="AW259" s="12" t="s">
        <v>31</v>
      </c>
      <c r="AX259" s="12" t="s">
        <v>74</v>
      </c>
      <c r="AY259" s="151" t="s">
        <v>145</v>
      </c>
    </row>
    <row r="260" spans="2:65" s="12" customFormat="1">
      <c r="B260" s="150"/>
      <c r="D260" s="146" t="s">
        <v>154</v>
      </c>
      <c r="E260" s="151" t="s">
        <v>1</v>
      </c>
      <c r="F260" s="152" t="s">
        <v>392</v>
      </c>
      <c r="H260" s="153">
        <v>10.14</v>
      </c>
      <c r="I260" s="154"/>
      <c r="L260" s="150"/>
      <c r="M260" s="155"/>
      <c r="T260" s="156"/>
      <c r="AT260" s="151" t="s">
        <v>154</v>
      </c>
      <c r="AU260" s="151" t="s">
        <v>83</v>
      </c>
      <c r="AV260" s="12" t="s">
        <v>83</v>
      </c>
      <c r="AW260" s="12" t="s">
        <v>31</v>
      </c>
      <c r="AX260" s="12" t="s">
        <v>74</v>
      </c>
      <c r="AY260" s="151" t="s">
        <v>145</v>
      </c>
    </row>
    <row r="261" spans="2:65" s="12" customFormat="1">
      <c r="B261" s="150"/>
      <c r="D261" s="146" t="s">
        <v>154</v>
      </c>
      <c r="E261" s="151" t="s">
        <v>1</v>
      </c>
      <c r="F261" s="152" t="s">
        <v>393</v>
      </c>
      <c r="H261" s="153">
        <v>20</v>
      </c>
      <c r="I261" s="154"/>
      <c r="L261" s="150"/>
      <c r="M261" s="155"/>
      <c r="T261" s="156"/>
      <c r="AT261" s="151" t="s">
        <v>154</v>
      </c>
      <c r="AU261" s="151" t="s">
        <v>83</v>
      </c>
      <c r="AV261" s="12" t="s">
        <v>83</v>
      </c>
      <c r="AW261" s="12" t="s">
        <v>31</v>
      </c>
      <c r="AX261" s="12" t="s">
        <v>74</v>
      </c>
      <c r="AY261" s="151" t="s">
        <v>145</v>
      </c>
    </row>
    <row r="262" spans="2:65" s="12" customFormat="1">
      <c r="B262" s="150"/>
      <c r="D262" s="146" t="s">
        <v>154</v>
      </c>
      <c r="F262" s="152" t="s">
        <v>394</v>
      </c>
      <c r="H262" s="153">
        <v>2569.308</v>
      </c>
      <c r="I262" s="154"/>
      <c r="L262" s="150"/>
      <c r="M262" s="155"/>
      <c r="T262" s="156"/>
      <c r="AT262" s="151" t="s">
        <v>154</v>
      </c>
      <c r="AU262" s="151" t="s">
        <v>83</v>
      </c>
      <c r="AV262" s="12" t="s">
        <v>83</v>
      </c>
      <c r="AW262" s="12" t="s">
        <v>3</v>
      </c>
      <c r="AX262" s="12" t="s">
        <v>79</v>
      </c>
      <c r="AY262" s="151" t="s">
        <v>145</v>
      </c>
    </row>
    <row r="263" spans="2:65" s="1" customFormat="1" ht="24.2" customHeight="1">
      <c r="B263" s="131"/>
      <c r="C263" s="163" t="s">
        <v>395</v>
      </c>
      <c r="D263" s="163" t="s">
        <v>396</v>
      </c>
      <c r="E263" s="164" t="s">
        <v>397</v>
      </c>
      <c r="F263" s="165" t="s">
        <v>398</v>
      </c>
      <c r="G263" s="166" t="s">
        <v>166</v>
      </c>
      <c r="H263" s="167">
        <v>1747.1289999999999</v>
      </c>
      <c r="I263" s="168"/>
      <c r="J263" s="169">
        <f>ROUND(I263*H263,2)</f>
        <v>0</v>
      </c>
      <c r="K263" s="170"/>
      <c r="L263" s="171"/>
      <c r="M263" s="172" t="s">
        <v>1</v>
      </c>
      <c r="N263" s="173" t="s">
        <v>39</v>
      </c>
      <c r="P263" s="142">
        <f>O263*H263</f>
        <v>0</v>
      </c>
      <c r="Q263" s="142">
        <v>8.0000000000000002E-3</v>
      </c>
      <c r="R263" s="142">
        <f>Q263*H263</f>
        <v>13.977031999999999</v>
      </c>
      <c r="S263" s="142">
        <v>0</v>
      </c>
      <c r="T263" s="143">
        <f>S263*H263</f>
        <v>0</v>
      </c>
      <c r="AR263" s="144" t="s">
        <v>304</v>
      </c>
      <c r="AT263" s="144" t="s">
        <v>396</v>
      </c>
      <c r="AU263" s="144" t="s">
        <v>83</v>
      </c>
      <c r="AY263" s="15" t="s">
        <v>145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5" t="s">
        <v>79</v>
      </c>
      <c r="BK263" s="145">
        <f>ROUND(I263*H263,2)</f>
        <v>0</v>
      </c>
      <c r="BL263" s="15" t="s">
        <v>231</v>
      </c>
      <c r="BM263" s="144" t="s">
        <v>399</v>
      </c>
    </row>
    <row r="264" spans="2:65" s="12" customFormat="1">
      <c r="B264" s="150"/>
      <c r="D264" s="146" t="s">
        <v>154</v>
      </c>
      <c r="E264" s="151" t="s">
        <v>1</v>
      </c>
      <c r="F264" s="152" t="s">
        <v>400</v>
      </c>
      <c r="H264" s="153">
        <v>856.43600000000004</v>
      </c>
      <c r="I264" s="154"/>
      <c r="L264" s="150"/>
      <c r="M264" s="155"/>
      <c r="T264" s="156"/>
      <c r="AT264" s="151" t="s">
        <v>154</v>
      </c>
      <c r="AU264" s="151" t="s">
        <v>83</v>
      </c>
      <c r="AV264" s="12" t="s">
        <v>83</v>
      </c>
      <c r="AW264" s="12" t="s">
        <v>31</v>
      </c>
      <c r="AX264" s="12" t="s">
        <v>74</v>
      </c>
      <c r="AY264" s="151" t="s">
        <v>145</v>
      </c>
    </row>
    <row r="265" spans="2:65" s="12" customFormat="1">
      <c r="B265" s="150"/>
      <c r="D265" s="146" t="s">
        <v>154</v>
      </c>
      <c r="F265" s="152" t="s">
        <v>401</v>
      </c>
      <c r="H265" s="153">
        <v>1747.1289999999999</v>
      </c>
      <c r="I265" s="154"/>
      <c r="L265" s="150"/>
      <c r="M265" s="155"/>
      <c r="T265" s="156"/>
      <c r="AT265" s="151" t="s">
        <v>154</v>
      </c>
      <c r="AU265" s="151" t="s">
        <v>83</v>
      </c>
      <c r="AV265" s="12" t="s">
        <v>83</v>
      </c>
      <c r="AW265" s="12" t="s">
        <v>3</v>
      </c>
      <c r="AX265" s="12" t="s">
        <v>79</v>
      </c>
      <c r="AY265" s="151" t="s">
        <v>145</v>
      </c>
    </row>
    <row r="266" spans="2:65" s="1" customFormat="1" ht="24.2" customHeight="1">
      <c r="B266" s="131"/>
      <c r="C266" s="163" t="s">
        <v>402</v>
      </c>
      <c r="D266" s="163" t="s">
        <v>396</v>
      </c>
      <c r="E266" s="164" t="s">
        <v>403</v>
      </c>
      <c r="F266" s="165" t="s">
        <v>404</v>
      </c>
      <c r="G266" s="166" t="s">
        <v>166</v>
      </c>
      <c r="H266" s="167">
        <v>873.56500000000005</v>
      </c>
      <c r="I266" s="168"/>
      <c r="J266" s="169">
        <f>ROUND(I266*H266,2)</f>
        <v>0</v>
      </c>
      <c r="K266" s="170"/>
      <c r="L266" s="171"/>
      <c r="M266" s="172" t="s">
        <v>1</v>
      </c>
      <c r="N266" s="173" t="s">
        <v>39</v>
      </c>
      <c r="P266" s="142">
        <f>O266*H266</f>
        <v>0</v>
      </c>
      <c r="Q266" s="142">
        <v>3.0000000000000001E-3</v>
      </c>
      <c r="R266" s="142">
        <f>Q266*H266</f>
        <v>2.620695</v>
      </c>
      <c r="S266" s="142">
        <v>0</v>
      </c>
      <c r="T266" s="143">
        <f>S266*H266</f>
        <v>0</v>
      </c>
      <c r="AR266" s="144" t="s">
        <v>304</v>
      </c>
      <c r="AT266" s="144" t="s">
        <v>396</v>
      </c>
      <c r="AU266" s="144" t="s">
        <v>83</v>
      </c>
      <c r="AY266" s="15" t="s">
        <v>145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5" t="s">
        <v>79</v>
      </c>
      <c r="BK266" s="145">
        <f>ROUND(I266*H266,2)</f>
        <v>0</v>
      </c>
      <c r="BL266" s="15" t="s">
        <v>231</v>
      </c>
      <c r="BM266" s="144" t="s">
        <v>405</v>
      </c>
    </row>
    <row r="267" spans="2:65" s="12" customFormat="1">
      <c r="B267" s="150"/>
      <c r="D267" s="146" t="s">
        <v>154</v>
      </c>
      <c r="E267" s="151" t="s">
        <v>1</v>
      </c>
      <c r="F267" s="152" t="s">
        <v>400</v>
      </c>
      <c r="H267" s="153">
        <v>856.43600000000004</v>
      </c>
      <c r="I267" s="154"/>
      <c r="L267" s="150"/>
      <c r="M267" s="155"/>
      <c r="T267" s="156"/>
      <c r="AT267" s="151" t="s">
        <v>154</v>
      </c>
      <c r="AU267" s="151" t="s">
        <v>83</v>
      </c>
      <c r="AV267" s="12" t="s">
        <v>83</v>
      </c>
      <c r="AW267" s="12" t="s">
        <v>31</v>
      </c>
      <c r="AX267" s="12" t="s">
        <v>79</v>
      </c>
      <c r="AY267" s="151" t="s">
        <v>145</v>
      </c>
    </row>
    <row r="268" spans="2:65" s="12" customFormat="1">
      <c r="B268" s="150"/>
      <c r="D268" s="146" t="s">
        <v>154</v>
      </c>
      <c r="F268" s="152" t="s">
        <v>406</v>
      </c>
      <c r="H268" s="153">
        <v>873.56500000000005</v>
      </c>
      <c r="I268" s="154"/>
      <c r="L268" s="150"/>
      <c r="M268" s="155"/>
      <c r="T268" s="156"/>
      <c r="AT268" s="151" t="s">
        <v>154</v>
      </c>
      <c r="AU268" s="151" t="s">
        <v>83</v>
      </c>
      <c r="AV268" s="12" t="s">
        <v>83</v>
      </c>
      <c r="AW268" s="12" t="s">
        <v>3</v>
      </c>
      <c r="AX268" s="12" t="s">
        <v>79</v>
      </c>
      <c r="AY268" s="151" t="s">
        <v>145</v>
      </c>
    </row>
    <row r="269" spans="2:65" s="1" customFormat="1" ht="24.2" customHeight="1">
      <c r="B269" s="131"/>
      <c r="C269" s="132" t="s">
        <v>407</v>
      </c>
      <c r="D269" s="132" t="s">
        <v>147</v>
      </c>
      <c r="E269" s="133" t="s">
        <v>408</v>
      </c>
      <c r="F269" s="134" t="s">
        <v>409</v>
      </c>
      <c r="G269" s="135" t="s">
        <v>166</v>
      </c>
      <c r="H269" s="136">
        <v>839.5</v>
      </c>
      <c r="I269" s="137"/>
      <c r="J269" s="138">
        <f>ROUND(I269*H269,2)</f>
        <v>0</v>
      </c>
      <c r="K269" s="139"/>
      <c r="L269" s="30"/>
      <c r="M269" s="140" t="s">
        <v>1</v>
      </c>
      <c r="N269" s="141" t="s">
        <v>39</v>
      </c>
      <c r="P269" s="142">
        <f>O269*H269</f>
        <v>0</v>
      </c>
      <c r="Q269" s="142">
        <v>1.0000000000000001E-5</v>
      </c>
      <c r="R269" s="142">
        <f>Q269*H269</f>
        <v>8.3950000000000014E-3</v>
      </c>
      <c r="S269" s="142">
        <v>0</v>
      </c>
      <c r="T269" s="143">
        <f>S269*H269</f>
        <v>0</v>
      </c>
      <c r="AR269" s="144" t="s">
        <v>231</v>
      </c>
      <c r="AT269" s="144" t="s">
        <v>147</v>
      </c>
      <c r="AU269" s="144" t="s">
        <v>83</v>
      </c>
      <c r="AY269" s="15" t="s">
        <v>145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5" t="s">
        <v>79</v>
      </c>
      <c r="BK269" s="145">
        <f>ROUND(I269*H269,2)</f>
        <v>0</v>
      </c>
      <c r="BL269" s="15" t="s">
        <v>231</v>
      </c>
      <c r="BM269" s="144" t="s">
        <v>410</v>
      </c>
    </row>
    <row r="270" spans="2:65" s="1" customFormat="1" ht="24.2" customHeight="1">
      <c r="B270" s="131"/>
      <c r="C270" s="163" t="s">
        <v>411</v>
      </c>
      <c r="D270" s="163" t="s">
        <v>396</v>
      </c>
      <c r="E270" s="164" t="s">
        <v>412</v>
      </c>
      <c r="F270" s="165" t="s">
        <v>413</v>
      </c>
      <c r="G270" s="166" t="s">
        <v>166</v>
      </c>
      <c r="H270" s="167">
        <v>965.42499999999995</v>
      </c>
      <c r="I270" s="168"/>
      <c r="J270" s="169">
        <f>ROUND(I270*H270,2)</f>
        <v>0</v>
      </c>
      <c r="K270" s="170"/>
      <c r="L270" s="171"/>
      <c r="M270" s="172" t="s">
        <v>1</v>
      </c>
      <c r="N270" s="173" t="s">
        <v>39</v>
      </c>
      <c r="P270" s="142">
        <f>O270*H270</f>
        <v>0</v>
      </c>
      <c r="Q270" s="142">
        <v>1.6000000000000001E-4</v>
      </c>
      <c r="R270" s="142">
        <f>Q270*H270</f>
        <v>0.15446799999999999</v>
      </c>
      <c r="S270" s="142">
        <v>0</v>
      </c>
      <c r="T270" s="143">
        <f>S270*H270</f>
        <v>0</v>
      </c>
      <c r="AR270" s="144" t="s">
        <v>304</v>
      </c>
      <c r="AT270" s="144" t="s">
        <v>396</v>
      </c>
      <c r="AU270" s="144" t="s">
        <v>83</v>
      </c>
      <c r="AY270" s="15" t="s">
        <v>145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5" t="s">
        <v>79</v>
      </c>
      <c r="BK270" s="145">
        <f>ROUND(I270*H270,2)</f>
        <v>0</v>
      </c>
      <c r="BL270" s="15" t="s">
        <v>231</v>
      </c>
      <c r="BM270" s="144" t="s">
        <v>414</v>
      </c>
    </row>
    <row r="271" spans="2:65" s="12" customFormat="1">
      <c r="B271" s="150"/>
      <c r="D271" s="146" t="s">
        <v>154</v>
      </c>
      <c r="F271" s="152" t="s">
        <v>415</v>
      </c>
      <c r="H271" s="153">
        <v>965.42499999999995</v>
      </c>
      <c r="I271" s="154"/>
      <c r="L271" s="150"/>
      <c r="M271" s="155"/>
      <c r="T271" s="156"/>
      <c r="AT271" s="151" t="s">
        <v>154</v>
      </c>
      <c r="AU271" s="151" t="s">
        <v>83</v>
      </c>
      <c r="AV271" s="12" t="s">
        <v>83</v>
      </c>
      <c r="AW271" s="12" t="s">
        <v>3</v>
      </c>
      <c r="AX271" s="12" t="s">
        <v>79</v>
      </c>
      <c r="AY271" s="151" t="s">
        <v>145</v>
      </c>
    </row>
    <row r="272" spans="2:65" s="1" customFormat="1" ht="24.2" customHeight="1">
      <c r="B272" s="131"/>
      <c r="C272" s="132" t="s">
        <v>416</v>
      </c>
      <c r="D272" s="132" t="s">
        <v>147</v>
      </c>
      <c r="E272" s="133" t="s">
        <v>417</v>
      </c>
      <c r="F272" s="134" t="s">
        <v>418</v>
      </c>
      <c r="G272" s="135" t="s">
        <v>150</v>
      </c>
      <c r="H272" s="136">
        <v>16.760999999999999</v>
      </c>
      <c r="I272" s="137"/>
      <c r="J272" s="138">
        <f>ROUND(I272*H272,2)</f>
        <v>0</v>
      </c>
      <c r="K272" s="139"/>
      <c r="L272" s="30"/>
      <c r="M272" s="140" t="s">
        <v>1</v>
      </c>
      <c r="N272" s="141" t="s">
        <v>39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231</v>
      </c>
      <c r="AT272" s="144" t="s">
        <v>147</v>
      </c>
      <c r="AU272" s="144" t="s">
        <v>83</v>
      </c>
      <c r="AY272" s="15" t="s">
        <v>145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5" t="s">
        <v>79</v>
      </c>
      <c r="BK272" s="145">
        <f>ROUND(I272*H272,2)</f>
        <v>0</v>
      </c>
      <c r="BL272" s="15" t="s">
        <v>231</v>
      </c>
      <c r="BM272" s="144" t="s">
        <v>419</v>
      </c>
    </row>
    <row r="273" spans="2:65" s="1" customFormat="1" ht="24.2" customHeight="1">
      <c r="B273" s="131"/>
      <c r="C273" s="132" t="s">
        <v>420</v>
      </c>
      <c r="D273" s="132" t="s">
        <v>147</v>
      </c>
      <c r="E273" s="133" t="s">
        <v>421</v>
      </c>
      <c r="F273" s="134" t="s">
        <v>422</v>
      </c>
      <c r="G273" s="135" t="s">
        <v>150</v>
      </c>
      <c r="H273" s="136">
        <v>16.760999999999999</v>
      </c>
      <c r="I273" s="137"/>
      <c r="J273" s="138">
        <f>ROUND(I273*H273,2)</f>
        <v>0</v>
      </c>
      <c r="K273" s="139"/>
      <c r="L273" s="30"/>
      <c r="M273" s="140" t="s">
        <v>1</v>
      </c>
      <c r="N273" s="141" t="s">
        <v>39</v>
      </c>
      <c r="P273" s="142">
        <f>O273*H273</f>
        <v>0</v>
      </c>
      <c r="Q273" s="142">
        <v>0</v>
      </c>
      <c r="R273" s="142">
        <f>Q273*H273</f>
        <v>0</v>
      </c>
      <c r="S273" s="142">
        <v>0</v>
      </c>
      <c r="T273" s="143">
        <f>S273*H273</f>
        <v>0</v>
      </c>
      <c r="AR273" s="144" t="s">
        <v>231</v>
      </c>
      <c r="AT273" s="144" t="s">
        <v>147</v>
      </c>
      <c r="AU273" s="144" t="s">
        <v>83</v>
      </c>
      <c r="AY273" s="15" t="s">
        <v>145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5" t="s">
        <v>79</v>
      </c>
      <c r="BK273" s="145">
        <f>ROUND(I273*H273,2)</f>
        <v>0</v>
      </c>
      <c r="BL273" s="15" t="s">
        <v>231</v>
      </c>
      <c r="BM273" s="144" t="s">
        <v>423</v>
      </c>
    </row>
    <row r="274" spans="2:65" s="11" customFormat="1" ht="22.9" customHeight="1">
      <c r="B274" s="119"/>
      <c r="D274" s="120" t="s">
        <v>73</v>
      </c>
      <c r="E274" s="129" t="s">
        <v>424</v>
      </c>
      <c r="F274" s="129" t="s">
        <v>425</v>
      </c>
      <c r="I274" s="122"/>
      <c r="J274" s="130">
        <f>BK274</f>
        <v>0</v>
      </c>
      <c r="L274" s="119"/>
      <c r="M274" s="124"/>
      <c r="P274" s="125">
        <f>SUM(P275:P314)</f>
        <v>0</v>
      </c>
      <c r="R274" s="125">
        <f>SUM(R275:R314)</f>
        <v>44.295695880000011</v>
      </c>
      <c r="T274" s="126">
        <f>SUM(T275:T314)</f>
        <v>1.5840000000000001</v>
      </c>
      <c r="AR274" s="120" t="s">
        <v>83</v>
      </c>
      <c r="AT274" s="127" t="s">
        <v>73</v>
      </c>
      <c r="AU274" s="127" t="s">
        <v>79</v>
      </c>
      <c r="AY274" s="120" t="s">
        <v>145</v>
      </c>
      <c r="BK274" s="128">
        <f>SUM(BK275:BK314)</f>
        <v>0</v>
      </c>
    </row>
    <row r="275" spans="2:65" s="1" customFormat="1" ht="24.2" customHeight="1">
      <c r="B275" s="131"/>
      <c r="C275" s="132" t="s">
        <v>426</v>
      </c>
      <c r="D275" s="132" t="s">
        <v>147</v>
      </c>
      <c r="E275" s="133" t="s">
        <v>427</v>
      </c>
      <c r="F275" s="134" t="s">
        <v>428</v>
      </c>
      <c r="G275" s="135" t="s">
        <v>207</v>
      </c>
      <c r="H275" s="136">
        <v>23.289000000000001</v>
      </c>
      <c r="I275" s="137"/>
      <c r="J275" s="138">
        <f>ROUND(I275*H275,2)</f>
        <v>0</v>
      </c>
      <c r="K275" s="139"/>
      <c r="L275" s="30"/>
      <c r="M275" s="140" t="s">
        <v>1</v>
      </c>
      <c r="N275" s="141" t="s">
        <v>39</v>
      </c>
      <c r="P275" s="142">
        <f>O275*H275</f>
        <v>0</v>
      </c>
      <c r="Q275" s="142">
        <v>1.2199999999999999E-3</v>
      </c>
      <c r="R275" s="142">
        <f>Q275*H275</f>
        <v>2.841258E-2</v>
      </c>
      <c r="S275" s="142">
        <v>0</v>
      </c>
      <c r="T275" s="143">
        <f>S275*H275</f>
        <v>0</v>
      </c>
      <c r="AR275" s="144" t="s">
        <v>231</v>
      </c>
      <c r="AT275" s="144" t="s">
        <v>147</v>
      </c>
      <c r="AU275" s="144" t="s">
        <v>83</v>
      </c>
      <c r="AY275" s="15" t="s">
        <v>145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5" t="s">
        <v>79</v>
      </c>
      <c r="BK275" s="145">
        <f>ROUND(I275*H275,2)</f>
        <v>0</v>
      </c>
      <c r="BL275" s="15" t="s">
        <v>231</v>
      </c>
      <c r="BM275" s="144" t="s">
        <v>429</v>
      </c>
    </row>
    <row r="276" spans="2:65" s="12" customFormat="1">
      <c r="B276" s="150"/>
      <c r="D276" s="146" t="s">
        <v>154</v>
      </c>
      <c r="E276" s="151" t="s">
        <v>1</v>
      </c>
      <c r="F276" s="152" t="s">
        <v>430</v>
      </c>
      <c r="H276" s="153">
        <v>23.289000000000001</v>
      </c>
      <c r="I276" s="154"/>
      <c r="L276" s="150"/>
      <c r="M276" s="155"/>
      <c r="T276" s="156"/>
      <c r="AT276" s="151" t="s">
        <v>154</v>
      </c>
      <c r="AU276" s="151" t="s">
        <v>83</v>
      </c>
      <c r="AV276" s="12" t="s">
        <v>83</v>
      </c>
      <c r="AW276" s="12" t="s">
        <v>31</v>
      </c>
      <c r="AX276" s="12" t="s">
        <v>74</v>
      </c>
      <c r="AY276" s="151" t="s">
        <v>145</v>
      </c>
    </row>
    <row r="277" spans="2:65" s="1" customFormat="1" ht="24.2" customHeight="1">
      <c r="B277" s="131"/>
      <c r="C277" s="132" t="s">
        <v>431</v>
      </c>
      <c r="D277" s="132" t="s">
        <v>147</v>
      </c>
      <c r="E277" s="133" t="s">
        <v>432</v>
      </c>
      <c r="F277" s="134" t="s">
        <v>433</v>
      </c>
      <c r="G277" s="135" t="s">
        <v>434</v>
      </c>
      <c r="H277" s="136">
        <v>100</v>
      </c>
      <c r="I277" s="137"/>
      <c r="J277" s="138">
        <f>ROUND(I277*H277,2)</f>
        <v>0</v>
      </c>
      <c r="K277" s="139"/>
      <c r="L277" s="30"/>
      <c r="M277" s="140" t="s">
        <v>1</v>
      </c>
      <c r="N277" s="141" t="s">
        <v>39</v>
      </c>
      <c r="P277" s="142">
        <f>O277*H277</f>
        <v>0</v>
      </c>
      <c r="Q277" s="142">
        <v>0</v>
      </c>
      <c r="R277" s="142">
        <f>Q277*H277</f>
        <v>0</v>
      </c>
      <c r="S277" s="142">
        <v>1.584E-2</v>
      </c>
      <c r="T277" s="143">
        <f>S277*H277</f>
        <v>1.5840000000000001</v>
      </c>
      <c r="AR277" s="144" t="s">
        <v>231</v>
      </c>
      <c r="AT277" s="144" t="s">
        <v>147</v>
      </c>
      <c r="AU277" s="144" t="s">
        <v>83</v>
      </c>
      <c r="AY277" s="15" t="s">
        <v>145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5" t="s">
        <v>79</v>
      </c>
      <c r="BK277" s="145">
        <f>ROUND(I277*H277,2)</f>
        <v>0</v>
      </c>
      <c r="BL277" s="15" t="s">
        <v>231</v>
      </c>
      <c r="BM277" s="144" t="s">
        <v>435</v>
      </c>
    </row>
    <row r="278" spans="2:65" s="1" customFormat="1" ht="24.2" customHeight="1">
      <c r="B278" s="131"/>
      <c r="C278" s="132" t="s">
        <v>436</v>
      </c>
      <c r="D278" s="132" t="s">
        <v>147</v>
      </c>
      <c r="E278" s="133" t="s">
        <v>437</v>
      </c>
      <c r="F278" s="134" t="s">
        <v>438</v>
      </c>
      <c r="G278" s="135" t="s">
        <v>434</v>
      </c>
      <c r="H278" s="136">
        <v>100</v>
      </c>
      <c r="I278" s="137"/>
      <c r="J278" s="138">
        <f>ROUND(I278*H278,2)</f>
        <v>0</v>
      </c>
      <c r="K278" s="139"/>
      <c r="L278" s="30"/>
      <c r="M278" s="140" t="s">
        <v>1</v>
      </c>
      <c r="N278" s="141" t="s">
        <v>39</v>
      </c>
      <c r="P278" s="142">
        <f>O278*H278</f>
        <v>0</v>
      </c>
      <c r="Q278" s="142">
        <v>1.7520000000000001E-2</v>
      </c>
      <c r="R278" s="142">
        <f>Q278*H278</f>
        <v>1.752</v>
      </c>
      <c r="S278" s="142">
        <v>0</v>
      </c>
      <c r="T278" s="143">
        <f>S278*H278</f>
        <v>0</v>
      </c>
      <c r="AR278" s="144" t="s">
        <v>231</v>
      </c>
      <c r="AT278" s="144" t="s">
        <v>147</v>
      </c>
      <c r="AU278" s="144" t="s">
        <v>83</v>
      </c>
      <c r="AY278" s="15" t="s">
        <v>145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5" t="s">
        <v>79</v>
      </c>
      <c r="BK278" s="145">
        <f>ROUND(I278*H278,2)</f>
        <v>0</v>
      </c>
      <c r="BL278" s="15" t="s">
        <v>231</v>
      </c>
      <c r="BM278" s="144" t="s">
        <v>439</v>
      </c>
    </row>
    <row r="279" spans="2:65" s="1" customFormat="1" ht="24.2" customHeight="1">
      <c r="B279" s="131"/>
      <c r="C279" s="132" t="s">
        <v>440</v>
      </c>
      <c r="D279" s="132" t="s">
        <v>147</v>
      </c>
      <c r="E279" s="133" t="s">
        <v>441</v>
      </c>
      <c r="F279" s="134" t="s">
        <v>442</v>
      </c>
      <c r="G279" s="135" t="s">
        <v>166</v>
      </c>
      <c r="H279" s="136">
        <v>866.43600000000004</v>
      </c>
      <c r="I279" s="137"/>
      <c r="J279" s="138">
        <f>ROUND(I279*H279,2)</f>
        <v>0</v>
      </c>
      <c r="K279" s="139"/>
      <c r="L279" s="30"/>
      <c r="M279" s="140" t="s">
        <v>1</v>
      </c>
      <c r="N279" s="141" t="s">
        <v>39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231</v>
      </c>
      <c r="AT279" s="144" t="s">
        <v>147</v>
      </c>
      <c r="AU279" s="144" t="s">
        <v>83</v>
      </c>
      <c r="AY279" s="15" t="s">
        <v>145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5" t="s">
        <v>79</v>
      </c>
      <c r="BK279" s="145">
        <f>ROUND(I279*H279,2)</f>
        <v>0</v>
      </c>
      <c r="BL279" s="15" t="s">
        <v>231</v>
      </c>
      <c r="BM279" s="144" t="s">
        <v>443</v>
      </c>
    </row>
    <row r="280" spans="2:65" s="12" customFormat="1">
      <c r="B280" s="150"/>
      <c r="D280" s="146" t="s">
        <v>154</v>
      </c>
      <c r="E280" s="151" t="s">
        <v>1</v>
      </c>
      <c r="F280" s="152" t="s">
        <v>444</v>
      </c>
      <c r="H280" s="153">
        <v>866.43600000000004</v>
      </c>
      <c r="I280" s="154"/>
      <c r="L280" s="150"/>
      <c r="M280" s="155"/>
      <c r="T280" s="156"/>
      <c r="AT280" s="151" t="s">
        <v>154</v>
      </c>
      <c r="AU280" s="151" t="s">
        <v>83</v>
      </c>
      <c r="AV280" s="12" t="s">
        <v>83</v>
      </c>
      <c r="AW280" s="12" t="s">
        <v>31</v>
      </c>
      <c r="AX280" s="12" t="s">
        <v>74</v>
      </c>
      <c r="AY280" s="151" t="s">
        <v>145</v>
      </c>
    </row>
    <row r="281" spans="2:65" s="1" customFormat="1" ht="16.5" customHeight="1">
      <c r="B281" s="131"/>
      <c r="C281" s="163" t="s">
        <v>445</v>
      </c>
      <c r="D281" s="163" t="s">
        <v>396</v>
      </c>
      <c r="E281" s="164" t="s">
        <v>446</v>
      </c>
      <c r="F281" s="165" t="s">
        <v>447</v>
      </c>
      <c r="G281" s="166" t="s">
        <v>207</v>
      </c>
      <c r="H281" s="167">
        <v>23.289000000000001</v>
      </c>
      <c r="I281" s="168"/>
      <c r="J281" s="169">
        <f>ROUND(I281*H281,2)</f>
        <v>0</v>
      </c>
      <c r="K281" s="170"/>
      <c r="L281" s="171"/>
      <c r="M281" s="172" t="s">
        <v>1</v>
      </c>
      <c r="N281" s="173" t="s">
        <v>39</v>
      </c>
      <c r="P281" s="142">
        <f>O281*H281</f>
        <v>0</v>
      </c>
      <c r="Q281" s="142">
        <v>0.55000000000000004</v>
      </c>
      <c r="R281" s="142">
        <f>Q281*H281</f>
        <v>12.808950000000001</v>
      </c>
      <c r="S281" s="142">
        <v>0</v>
      </c>
      <c r="T281" s="143">
        <f>S281*H281</f>
        <v>0</v>
      </c>
      <c r="AR281" s="144" t="s">
        <v>304</v>
      </c>
      <c r="AT281" s="144" t="s">
        <v>396</v>
      </c>
      <c r="AU281" s="144" t="s">
        <v>83</v>
      </c>
      <c r="AY281" s="15" t="s">
        <v>145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5" t="s">
        <v>79</v>
      </c>
      <c r="BK281" s="145">
        <f>ROUND(I281*H281,2)</f>
        <v>0</v>
      </c>
      <c r="BL281" s="15" t="s">
        <v>231</v>
      </c>
      <c r="BM281" s="144" t="s">
        <v>448</v>
      </c>
    </row>
    <row r="282" spans="2:65" s="12" customFormat="1">
      <c r="B282" s="150"/>
      <c r="D282" s="146" t="s">
        <v>154</v>
      </c>
      <c r="E282" s="151" t="s">
        <v>1</v>
      </c>
      <c r="F282" s="152" t="s">
        <v>449</v>
      </c>
      <c r="H282" s="153">
        <v>20.794</v>
      </c>
      <c r="I282" s="154"/>
      <c r="L282" s="150"/>
      <c r="M282" s="155"/>
      <c r="T282" s="156"/>
      <c r="AT282" s="151" t="s">
        <v>154</v>
      </c>
      <c r="AU282" s="151" t="s">
        <v>83</v>
      </c>
      <c r="AV282" s="12" t="s">
        <v>83</v>
      </c>
      <c r="AW282" s="12" t="s">
        <v>31</v>
      </c>
      <c r="AX282" s="12" t="s">
        <v>79</v>
      </c>
      <c r="AY282" s="151" t="s">
        <v>145</v>
      </c>
    </row>
    <row r="283" spans="2:65" s="12" customFormat="1">
      <c r="B283" s="150"/>
      <c r="D283" s="146" t="s">
        <v>154</v>
      </c>
      <c r="F283" s="152" t="s">
        <v>450</v>
      </c>
      <c r="H283" s="153">
        <v>23.289000000000001</v>
      </c>
      <c r="I283" s="154"/>
      <c r="L283" s="150"/>
      <c r="M283" s="155"/>
      <c r="T283" s="156"/>
      <c r="AT283" s="151" t="s">
        <v>154</v>
      </c>
      <c r="AU283" s="151" t="s">
        <v>83</v>
      </c>
      <c r="AV283" s="12" t="s">
        <v>83</v>
      </c>
      <c r="AW283" s="12" t="s">
        <v>3</v>
      </c>
      <c r="AX283" s="12" t="s">
        <v>79</v>
      </c>
      <c r="AY283" s="151" t="s">
        <v>145</v>
      </c>
    </row>
    <row r="284" spans="2:65" s="1" customFormat="1" ht="33" customHeight="1">
      <c r="B284" s="131"/>
      <c r="C284" s="132" t="s">
        <v>451</v>
      </c>
      <c r="D284" s="132" t="s">
        <v>147</v>
      </c>
      <c r="E284" s="133" t="s">
        <v>452</v>
      </c>
      <c r="F284" s="134" t="s">
        <v>453</v>
      </c>
      <c r="G284" s="135" t="s">
        <v>166</v>
      </c>
      <c r="H284" s="136">
        <v>866.43600000000004</v>
      </c>
      <c r="I284" s="137"/>
      <c r="J284" s="138">
        <f>ROUND(I284*H284,2)</f>
        <v>0</v>
      </c>
      <c r="K284" s="139"/>
      <c r="L284" s="30"/>
      <c r="M284" s="140" t="s">
        <v>1</v>
      </c>
      <c r="N284" s="141" t="s">
        <v>39</v>
      </c>
      <c r="P284" s="142">
        <f>O284*H284</f>
        <v>0</v>
      </c>
      <c r="Q284" s="142">
        <v>0</v>
      </c>
      <c r="R284" s="142">
        <f>Q284*H284</f>
        <v>0</v>
      </c>
      <c r="S284" s="142">
        <v>0</v>
      </c>
      <c r="T284" s="143">
        <f>S284*H284</f>
        <v>0</v>
      </c>
      <c r="AR284" s="144" t="s">
        <v>231</v>
      </c>
      <c r="AT284" s="144" t="s">
        <v>147</v>
      </c>
      <c r="AU284" s="144" t="s">
        <v>83</v>
      </c>
      <c r="AY284" s="15" t="s">
        <v>145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5" t="s">
        <v>79</v>
      </c>
      <c r="BK284" s="145">
        <f>ROUND(I284*H284,2)</f>
        <v>0</v>
      </c>
      <c r="BL284" s="15" t="s">
        <v>231</v>
      </c>
      <c r="BM284" s="144" t="s">
        <v>454</v>
      </c>
    </row>
    <row r="285" spans="2:65" s="12" customFormat="1">
      <c r="B285" s="150"/>
      <c r="D285" s="146" t="s">
        <v>154</v>
      </c>
      <c r="E285" s="151" t="s">
        <v>1</v>
      </c>
      <c r="F285" s="152" t="s">
        <v>380</v>
      </c>
      <c r="H285" s="153">
        <v>89.212999999999994</v>
      </c>
      <c r="I285" s="154"/>
      <c r="L285" s="150"/>
      <c r="M285" s="155"/>
      <c r="T285" s="156"/>
      <c r="AT285" s="151" t="s">
        <v>154</v>
      </c>
      <c r="AU285" s="151" t="s">
        <v>83</v>
      </c>
      <c r="AV285" s="12" t="s">
        <v>83</v>
      </c>
      <c r="AW285" s="12" t="s">
        <v>31</v>
      </c>
      <c r="AX285" s="12" t="s">
        <v>74</v>
      </c>
      <c r="AY285" s="151" t="s">
        <v>145</v>
      </c>
    </row>
    <row r="286" spans="2:65" s="12" customFormat="1">
      <c r="B286" s="150"/>
      <c r="D286" s="146" t="s">
        <v>154</v>
      </c>
      <c r="E286" s="151" t="s">
        <v>1</v>
      </c>
      <c r="F286" s="152" t="s">
        <v>381</v>
      </c>
      <c r="H286" s="153">
        <v>184.68</v>
      </c>
      <c r="I286" s="154"/>
      <c r="L286" s="150"/>
      <c r="M286" s="155"/>
      <c r="T286" s="156"/>
      <c r="AT286" s="151" t="s">
        <v>154</v>
      </c>
      <c r="AU286" s="151" t="s">
        <v>83</v>
      </c>
      <c r="AV286" s="12" t="s">
        <v>83</v>
      </c>
      <c r="AW286" s="12" t="s">
        <v>31</v>
      </c>
      <c r="AX286" s="12" t="s">
        <v>74</v>
      </c>
      <c r="AY286" s="151" t="s">
        <v>145</v>
      </c>
    </row>
    <row r="287" spans="2:65" s="12" customFormat="1">
      <c r="B287" s="150"/>
      <c r="D287" s="146" t="s">
        <v>154</v>
      </c>
      <c r="E287" s="151" t="s">
        <v>1</v>
      </c>
      <c r="F287" s="152" t="s">
        <v>382</v>
      </c>
      <c r="H287" s="153">
        <v>39.78</v>
      </c>
      <c r="I287" s="154"/>
      <c r="L287" s="150"/>
      <c r="M287" s="155"/>
      <c r="T287" s="156"/>
      <c r="AT287" s="151" t="s">
        <v>154</v>
      </c>
      <c r="AU287" s="151" t="s">
        <v>83</v>
      </c>
      <c r="AV287" s="12" t="s">
        <v>83</v>
      </c>
      <c r="AW287" s="12" t="s">
        <v>31</v>
      </c>
      <c r="AX287" s="12" t="s">
        <v>74</v>
      </c>
      <c r="AY287" s="151" t="s">
        <v>145</v>
      </c>
    </row>
    <row r="288" spans="2:65" s="12" customFormat="1">
      <c r="B288" s="150"/>
      <c r="D288" s="146" t="s">
        <v>154</v>
      </c>
      <c r="E288" s="151" t="s">
        <v>1</v>
      </c>
      <c r="F288" s="152" t="s">
        <v>383</v>
      </c>
      <c r="H288" s="153">
        <v>14.4</v>
      </c>
      <c r="I288" s="154"/>
      <c r="L288" s="150"/>
      <c r="M288" s="155"/>
      <c r="T288" s="156"/>
      <c r="AT288" s="151" t="s">
        <v>154</v>
      </c>
      <c r="AU288" s="151" t="s">
        <v>83</v>
      </c>
      <c r="AV288" s="12" t="s">
        <v>83</v>
      </c>
      <c r="AW288" s="12" t="s">
        <v>31</v>
      </c>
      <c r="AX288" s="12" t="s">
        <v>74</v>
      </c>
      <c r="AY288" s="151" t="s">
        <v>145</v>
      </c>
    </row>
    <row r="289" spans="2:65" s="12" customFormat="1">
      <c r="B289" s="150"/>
      <c r="D289" s="146" t="s">
        <v>154</v>
      </c>
      <c r="E289" s="151" t="s">
        <v>1</v>
      </c>
      <c r="F289" s="152" t="s">
        <v>384</v>
      </c>
      <c r="H289" s="153">
        <v>23.4</v>
      </c>
      <c r="I289" s="154"/>
      <c r="L289" s="150"/>
      <c r="M289" s="155"/>
      <c r="T289" s="156"/>
      <c r="AT289" s="151" t="s">
        <v>154</v>
      </c>
      <c r="AU289" s="151" t="s">
        <v>83</v>
      </c>
      <c r="AV289" s="12" t="s">
        <v>83</v>
      </c>
      <c r="AW289" s="12" t="s">
        <v>31</v>
      </c>
      <c r="AX289" s="12" t="s">
        <v>74</v>
      </c>
      <c r="AY289" s="151" t="s">
        <v>145</v>
      </c>
    </row>
    <row r="290" spans="2:65" s="12" customFormat="1">
      <c r="B290" s="150"/>
      <c r="D290" s="146" t="s">
        <v>154</v>
      </c>
      <c r="E290" s="151" t="s">
        <v>1</v>
      </c>
      <c r="F290" s="152" t="s">
        <v>385</v>
      </c>
      <c r="H290" s="153">
        <v>39.06</v>
      </c>
      <c r="I290" s="154"/>
      <c r="L290" s="150"/>
      <c r="M290" s="155"/>
      <c r="T290" s="156"/>
      <c r="AT290" s="151" t="s">
        <v>154</v>
      </c>
      <c r="AU290" s="151" t="s">
        <v>83</v>
      </c>
      <c r="AV290" s="12" t="s">
        <v>83</v>
      </c>
      <c r="AW290" s="12" t="s">
        <v>31</v>
      </c>
      <c r="AX290" s="12" t="s">
        <v>74</v>
      </c>
      <c r="AY290" s="151" t="s">
        <v>145</v>
      </c>
    </row>
    <row r="291" spans="2:65" s="12" customFormat="1">
      <c r="B291" s="150"/>
      <c r="D291" s="146" t="s">
        <v>154</v>
      </c>
      <c r="E291" s="151" t="s">
        <v>1</v>
      </c>
      <c r="F291" s="152" t="s">
        <v>386</v>
      </c>
      <c r="H291" s="153">
        <v>54.3</v>
      </c>
      <c r="I291" s="154"/>
      <c r="L291" s="150"/>
      <c r="M291" s="155"/>
      <c r="T291" s="156"/>
      <c r="AT291" s="151" t="s">
        <v>154</v>
      </c>
      <c r="AU291" s="151" t="s">
        <v>83</v>
      </c>
      <c r="AV291" s="12" t="s">
        <v>83</v>
      </c>
      <c r="AW291" s="12" t="s">
        <v>31</v>
      </c>
      <c r="AX291" s="12" t="s">
        <v>74</v>
      </c>
      <c r="AY291" s="151" t="s">
        <v>145</v>
      </c>
    </row>
    <row r="292" spans="2:65" s="12" customFormat="1">
      <c r="B292" s="150"/>
      <c r="D292" s="146" t="s">
        <v>154</v>
      </c>
      <c r="E292" s="151" t="s">
        <v>1</v>
      </c>
      <c r="F292" s="152" t="s">
        <v>387</v>
      </c>
      <c r="H292" s="153">
        <v>18.25</v>
      </c>
      <c r="I292" s="154"/>
      <c r="L292" s="150"/>
      <c r="M292" s="155"/>
      <c r="T292" s="156"/>
      <c r="AT292" s="151" t="s">
        <v>154</v>
      </c>
      <c r="AU292" s="151" t="s">
        <v>83</v>
      </c>
      <c r="AV292" s="12" t="s">
        <v>83</v>
      </c>
      <c r="AW292" s="12" t="s">
        <v>31</v>
      </c>
      <c r="AX292" s="12" t="s">
        <v>74</v>
      </c>
      <c r="AY292" s="151" t="s">
        <v>145</v>
      </c>
    </row>
    <row r="293" spans="2:65" s="12" customFormat="1">
      <c r="B293" s="150"/>
      <c r="D293" s="146" t="s">
        <v>154</v>
      </c>
      <c r="E293" s="151" t="s">
        <v>1</v>
      </c>
      <c r="F293" s="152" t="s">
        <v>388</v>
      </c>
      <c r="H293" s="153">
        <v>244.76300000000001</v>
      </c>
      <c r="I293" s="154"/>
      <c r="L293" s="150"/>
      <c r="M293" s="155"/>
      <c r="T293" s="156"/>
      <c r="AT293" s="151" t="s">
        <v>154</v>
      </c>
      <c r="AU293" s="151" t="s">
        <v>83</v>
      </c>
      <c r="AV293" s="12" t="s">
        <v>83</v>
      </c>
      <c r="AW293" s="12" t="s">
        <v>31</v>
      </c>
      <c r="AX293" s="12" t="s">
        <v>74</v>
      </c>
      <c r="AY293" s="151" t="s">
        <v>145</v>
      </c>
    </row>
    <row r="294" spans="2:65" s="12" customFormat="1">
      <c r="B294" s="150"/>
      <c r="D294" s="146" t="s">
        <v>154</v>
      </c>
      <c r="E294" s="151" t="s">
        <v>1</v>
      </c>
      <c r="F294" s="152" t="s">
        <v>389</v>
      </c>
      <c r="H294" s="153">
        <v>36</v>
      </c>
      <c r="I294" s="154"/>
      <c r="L294" s="150"/>
      <c r="M294" s="155"/>
      <c r="T294" s="156"/>
      <c r="AT294" s="151" t="s">
        <v>154</v>
      </c>
      <c r="AU294" s="151" t="s">
        <v>83</v>
      </c>
      <c r="AV294" s="12" t="s">
        <v>83</v>
      </c>
      <c r="AW294" s="12" t="s">
        <v>31</v>
      </c>
      <c r="AX294" s="12" t="s">
        <v>74</v>
      </c>
      <c r="AY294" s="151" t="s">
        <v>145</v>
      </c>
    </row>
    <row r="295" spans="2:65" s="12" customFormat="1">
      <c r="B295" s="150"/>
      <c r="D295" s="146" t="s">
        <v>154</v>
      </c>
      <c r="E295" s="151" t="s">
        <v>1</v>
      </c>
      <c r="F295" s="152" t="s">
        <v>390</v>
      </c>
      <c r="H295" s="153">
        <v>67.45</v>
      </c>
      <c r="I295" s="154"/>
      <c r="L295" s="150"/>
      <c r="M295" s="155"/>
      <c r="T295" s="156"/>
      <c r="AT295" s="151" t="s">
        <v>154</v>
      </c>
      <c r="AU295" s="151" t="s">
        <v>83</v>
      </c>
      <c r="AV295" s="12" t="s">
        <v>83</v>
      </c>
      <c r="AW295" s="12" t="s">
        <v>31</v>
      </c>
      <c r="AX295" s="12" t="s">
        <v>74</v>
      </c>
      <c r="AY295" s="151" t="s">
        <v>145</v>
      </c>
    </row>
    <row r="296" spans="2:65" s="12" customFormat="1">
      <c r="B296" s="150"/>
      <c r="D296" s="146" t="s">
        <v>154</v>
      </c>
      <c r="E296" s="151" t="s">
        <v>1</v>
      </c>
      <c r="F296" s="152" t="s">
        <v>391</v>
      </c>
      <c r="H296" s="153">
        <v>15</v>
      </c>
      <c r="I296" s="154"/>
      <c r="L296" s="150"/>
      <c r="M296" s="155"/>
      <c r="T296" s="156"/>
      <c r="AT296" s="151" t="s">
        <v>154</v>
      </c>
      <c r="AU296" s="151" t="s">
        <v>83</v>
      </c>
      <c r="AV296" s="12" t="s">
        <v>83</v>
      </c>
      <c r="AW296" s="12" t="s">
        <v>31</v>
      </c>
      <c r="AX296" s="12" t="s">
        <v>74</v>
      </c>
      <c r="AY296" s="151" t="s">
        <v>145</v>
      </c>
    </row>
    <row r="297" spans="2:65" s="12" customFormat="1">
      <c r="B297" s="150"/>
      <c r="D297" s="146" t="s">
        <v>154</v>
      </c>
      <c r="E297" s="151" t="s">
        <v>1</v>
      </c>
      <c r="F297" s="152" t="s">
        <v>392</v>
      </c>
      <c r="H297" s="153">
        <v>10.14</v>
      </c>
      <c r="I297" s="154"/>
      <c r="L297" s="150"/>
      <c r="M297" s="155"/>
      <c r="T297" s="156"/>
      <c r="AT297" s="151" t="s">
        <v>154</v>
      </c>
      <c r="AU297" s="151" t="s">
        <v>83</v>
      </c>
      <c r="AV297" s="12" t="s">
        <v>83</v>
      </c>
      <c r="AW297" s="12" t="s">
        <v>31</v>
      </c>
      <c r="AX297" s="12" t="s">
        <v>74</v>
      </c>
      <c r="AY297" s="151" t="s">
        <v>145</v>
      </c>
    </row>
    <row r="298" spans="2:65" s="12" customFormat="1">
      <c r="B298" s="150"/>
      <c r="D298" s="146" t="s">
        <v>154</v>
      </c>
      <c r="E298" s="151" t="s">
        <v>1</v>
      </c>
      <c r="F298" s="152" t="s">
        <v>455</v>
      </c>
      <c r="H298" s="153">
        <v>30</v>
      </c>
      <c r="I298" s="154"/>
      <c r="L298" s="150"/>
      <c r="M298" s="155"/>
      <c r="T298" s="156"/>
      <c r="AT298" s="151" t="s">
        <v>154</v>
      </c>
      <c r="AU298" s="151" t="s">
        <v>83</v>
      </c>
      <c r="AV298" s="12" t="s">
        <v>83</v>
      </c>
      <c r="AW298" s="12" t="s">
        <v>31</v>
      </c>
      <c r="AX298" s="12" t="s">
        <v>74</v>
      </c>
      <c r="AY298" s="151" t="s">
        <v>145</v>
      </c>
    </row>
    <row r="299" spans="2:65" s="1" customFormat="1" ht="16.5" customHeight="1">
      <c r="B299" s="131"/>
      <c r="C299" s="132" t="s">
        <v>456</v>
      </c>
      <c r="D299" s="132" t="s">
        <v>147</v>
      </c>
      <c r="E299" s="133" t="s">
        <v>457</v>
      </c>
      <c r="F299" s="134" t="s">
        <v>458</v>
      </c>
      <c r="G299" s="135" t="s">
        <v>434</v>
      </c>
      <c r="H299" s="136">
        <v>1150</v>
      </c>
      <c r="I299" s="137"/>
      <c r="J299" s="138">
        <f>ROUND(I299*H299,2)</f>
        <v>0</v>
      </c>
      <c r="K299" s="139"/>
      <c r="L299" s="30"/>
      <c r="M299" s="140" t="s">
        <v>1</v>
      </c>
      <c r="N299" s="141" t="s">
        <v>39</v>
      </c>
      <c r="P299" s="142">
        <f>O299*H299</f>
        <v>0</v>
      </c>
      <c r="Q299" s="142">
        <v>2.0000000000000002E-5</v>
      </c>
      <c r="R299" s="142">
        <f>Q299*H299</f>
        <v>2.3000000000000003E-2</v>
      </c>
      <c r="S299" s="142">
        <v>0</v>
      </c>
      <c r="T299" s="143">
        <f>S299*H299</f>
        <v>0</v>
      </c>
      <c r="AR299" s="144" t="s">
        <v>231</v>
      </c>
      <c r="AT299" s="144" t="s">
        <v>147</v>
      </c>
      <c r="AU299" s="144" t="s">
        <v>83</v>
      </c>
      <c r="AY299" s="15" t="s">
        <v>145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5" t="s">
        <v>79</v>
      </c>
      <c r="BK299" s="145">
        <f>ROUND(I299*H299,2)</f>
        <v>0</v>
      </c>
      <c r="BL299" s="15" t="s">
        <v>231</v>
      </c>
      <c r="BM299" s="144" t="s">
        <v>459</v>
      </c>
    </row>
    <row r="300" spans="2:65" s="1" customFormat="1" ht="16.5" customHeight="1">
      <c r="B300" s="131"/>
      <c r="C300" s="163" t="s">
        <v>460</v>
      </c>
      <c r="D300" s="163" t="s">
        <v>396</v>
      </c>
      <c r="E300" s="164" t="s">
        <v>461</v>
      </c>
      <c r="F300" s="165" t="s">
        <v>462</v>
      </c>
      <c r="G300" s="166" t="s">
        <v>207</v>
      </c>
      <c r="H300" s="167">
        <v>15.901</v>
      </c>
      <c r="I300" s="168"/>
      <c r="J300" s="169">
        <f>ROUND(I300*H300,2)</f>
        <v>0</v>
      </c>
      <c r="K300" s="170"/>
      <c r="L300" s="171"/>
      <c r="M300" s="172" t="s">
        <v>1</v>
      </c>
      <c r="N300" s="173" t="s">
        <v>39</v>
      </c>
      <c r="P300" s="142">
        <f>O300*H300</f>
        <v>0</v>
      </c>
      <c r="Q300" s="142">
        <v>0.55000000000000004</v>
      </c>
      <c r="R300" s="142">
        <f>Q300*H300</f>
        <v>8.7455499999999997</v>
      </c>
      <c r="S300" s="142">
        <v>0</v>
      </c>
      <c r="T300" s="143">
        <f>S300*H300</f>
        <v>0</v>
      </c>
      <c r="AR300" s="144" t="s">
        <v>304</v>
      </c>
      <c r="AT300" s="144" t="s">
        <v>396</v>
      </c>
      <c r="AU300" s="144" t="s">
        <v>83</v>
      </c>
      <c r="AY300" s="15" t="s">
        <v>145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5" t="s">
        <v>79</v>
      </c>
      <c r="BK300" s="145">
        <f>ROUND(I300*H300,2)</f>
        <v>0</v>
      </c>
      <c r="BL300" s="15" t="s">
        <v>231</v>
      </c>
      <c r="BM300" s="144" t="s">
        <v>463</v>
      </c>
    </row>
    <row r="301" spans="2:65" s="12" customFormat="1">
      <c r="B301" s="150"/>
      <c r="D301" s="146" t="s">
        <v>154</v>
      </c>
      <c r="E301" s="151" t="s">
        <v>1</v>
      </c>
      <c r="F301" s="152" t="s">
        <v>464</v>
      </c>
      <c r="H301" s="153">
        <v>11.436999999999999</v>
      </c>
      <c r="I301" s="154"/>
      <c r="L301" s="150"/>
      <c r="M301" s="155"/>
      <c r="T301" s="156"/>
      <c r="AT301" s="151" t="s">
        <v>154</v>
      </c>
      <c r="AU301" s="151" t="s">
        <v>83</v>
      </c>
      <c r="AV301" s="12" t="s">
        <v>83</v>
      </c>
      <c r="AW301" s="12" t="s">
        <v>31</v>
      </c>
      <c r="AX301" s="12" t="s">
        <v>74</v>
      </c>
      <c r="AY301" s="151" t="s">
        <v>145</v>
      </c>
    </row>
    <row r="302" spans="2:65" s="12" customFormat="1">
      <c r="B302" s="150"/>
      <c r="D302" s="146" t="s">
        <v>154</v>
      </c>
      <c r="E302" s="151" t="s">
        <v>1</v>
      </c>
      <c r="F302" s="152" t="s">
        <v>465</v>
      </c>
      <c r="H302" s="153">
        <v>2.76</v>
      </c>
      <c r="I302" s="154"/>
      <c r="L302" s="150"/>
      <c r="M302" s="155"/>
      <c r="T302" s="156"/>
      <c r="AT302" s="151" t="s">
        <v>154</v>
      </c>
      <c r="AU302" s="151" t="s">
        <v>83</v>
      </c>
      <c r="AV302" s="12" t="s">
        <v>83</v>
      </c>
      <c r="AW302" s="12" t="s">
        <v>31</v>
      </c>
      <c r="AX302" s="12" t="s">
        <v>74</v>
      </c>
      <c r="AY302" s="151" t="s">
        <v>145</v>
      </c>
    </row>
    <row r="303" spans="2:65" s="12" customFormat="1">
      <c r="B303" s="150"/>
      <c r="D303" s="146" t="s">
        <v>154</v>
      </c>
      <c r="F303" s="152" t="s">
        <v>466</v>
      </c>
      <c r="H303" s="153">
        <v>15.901</v>
      </c>
      <c r="I303" s="154"/>
      <c r="L303" s="150"/>
      <c r="M303" s="155"/>
      <c r="T303" s="156"/>
      <c r="AT303" s="151" t="s">
        <v>154</v>
      </c>
      <c r="AU303" s="151" t="s">
        <v>83</v>
      </c>
      <c r="AV303" s="12" t="s">
        <v>83</v>
      </c>
      <c r="AW303" s="12" t="s">
        <v>3</v>
      </c>
      <c r="AX303" s="12" t="s">
        <v>79</v>
      </c>
      <c r="AY303" s="151" t="s">
        <v>145</v>
      </c>
    </row>
    <row r="304" spans="2:65" s="1" customFormat="1" ht="24.2" customHeight="1">
      <c r="B304" s="131"/>
      <c r="C304" s="132" t="s">
        <v>467</v>
      </c>
      <c r="D304" s="132" t="s">
        <v>147</v>
      </c>
      <c r="E304" s="133" t="s">
        <v>468</v>
      </c>
      <c r="F304" s="134" t="s">
        <v>469</v>
      </c>
      <c r="G304" s="135" t="s">
        <v>207</v>
      </c>
      <c r="H304" s="136">
        <v>15.901</v>
      </c>
      <c r="I304" s="137"/>
      <c r="J304" s="138">
        <f>ROUND(I304*H304,2)</f>
        <v>0</v>
      </c>
      <c r="K304" s="139"/>
      <c r="L304" s="30"/>
      <c r="M304" s="140" t="s">
        <v>1</v>
      </c>
      <c r="N304" s="141" t="s">
        <v>39</v>
      </c>
      <c r="P304" s="142">
        <f>O304*H304</f>
        <v>0</v>
      </c>
      <c r="Q304" s="142">
        <v>2.3300000000000001E-2</v>
      </c>
      <c r="R304" s="142">
        <f>Q304*H304</f>
        <v>0.37049330000000003</v>
      </c>
      <c r="S304" s="142">
        <v>0</v>
      </c>
      <c r="T304" s="143">
        <f>S304*H304</f>
        <v>0</v>
      </c>
      <c r="AR304" s="144" t="s">
        <v>231</v>
      </c>
      <c r="AT304" s="144" t="s">
        <v>147</v>
      </c>
      <c r="AU304" s="144" t="s">
        <v>83</v>
      </c>
      <c r="AY304" s="15" t="s">
        <v>145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5" t="s">
        <v>79</v>
      </c>
      <c r="BK304" s="145">
        <f>ROUND(I304*H304,2)</f>
        <v>0</v>
      </c>
      <c r="BL304" s="15" t="s">
        <v>231</v>
      </c>
      <c r="BM304" s="144" t="s">
        <v>470</v>
      </c>
    </row>
    <row r="305" spans="2:65" s="1" customFormat="1" ht="24.2" customHeight="1">
      <c r="B305" s="131"/>
      <c r="C305" s="132" t="s">
        <v>471</v>
      </c>
      <c r="D305" s="132" t="s">
        <v>147</v>
      </c>
      <c r="E305" s="133" t="s">
        <v>472</v>
      </c>
      <c r="F305" s="134" t="s">
        <v>473</v>
      </c>
      <c r="G305" s="135" t="s">
        <v>166</v>
      </c>
      <c r="H305" s="136">
        <v>839.5</v>
      </c>
      <c r="I305" s="137"/>
      <c r="J305" s="138">
        <f>ROUND(I305*H305,2)</f>
        <v>0</v>
      </c>
      <c r="K305" s="139"/>
      <c r="L305" s="30"/>
      <c r="M305" s="140" t="s">
        <v>1</v>
      </c>
      <c r="N305" s="141" t="s">
        <v>39</v>
      </c>
      <c r="P305" s="142">
        <f>O305*H305</f>
        <v>0</v>
      </c>
      <c r="Q305" s="142">
        <v>1.1520000000000001E-2</v>
      </c>
      <c r="R305" s="142">
        <f>Q305*H305</f>
        <v>9.6710400000000014</v>
      </c>
      <c r="S305" s="142">
        <v>0</v>
      </c>
      <c r="T305" s="143">
        <f>S305*H305</f>
        <v>0</v>
      </c>
      <c r="AR305" s="144" t="s">
        <v>231</v>
      </c>
      <c r="AT305" s="144" t="s">
        <v>147</v>
      </c>
      <c r="AU305" s="144" t="s">
        <v>83</v>
      </c>
      <c r="AY305" s="15" t="s">
        <v>145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5" t="s">
        <v>79</v>
      </c>
      <c r="BK305" s="145">
        <f>ROUND(I305*H305,2)</f>
        <v>0</v>
      </c>
      <c r="BL305" s="15" t="s">
        <v>231</v>
      </c>
      <c r="BM305" s="144" t="s">
        <v>474</v>
      </c>
    </row>
    <row r="306" spans="2:65" s="1" customFormat="1" ht="24.2" customHeight="1">
      <c r="B306" s="131"/>
      <c r="C306" s="132" t="s">
        <v>475</v>
      </c>
      <c r="D306" s="132" t="s">
        <v>147</v>
      </c>
      <c r="E306" s="133" t="s">
        <v>476</v>
      </c>
      <c r="F306" s="134" t="s">
        <v>477</v>
      </c>
      <c r="G306" s="135" t="s">
        <v>166</v>
      </c>
      <c r="H306" s="136">
        <v>839.5</v>
      </c>
      <c r="I306" s="137"/>
      <c r="J306" s="138">
        <f>ROUND(I306*H306,2)</f>
        <v>0</v>
      </c>
      <c r="K306" s="139"/>
      <c r="L306" s="30"/>
      <c r="M306" s="140" t="s">
        <v>1</v>
      </c>
      <c r="N306" s="141" t="s">
        <v>39</v>
      </c>
      <c r="P306" s="142">
        <f>O306*H306</f>
        <v>0</v>
      </c>
      <c r="Q306" s="142">
        <v>1.1520000000000001E-2</v>
      </c>
      <c r="R306" s="142">
        <f>Q306*H306</f>
        <v>9.6710400000000014</v>
      </c>
      <c r="S306" s="142">
        <v>0</v>
      </c>
      <c r="T306" s="143">
        <f>S306*H306</f>
        <v>0</v>
      </c>
      <c r="AR306" s="144" t="s">
        <v>231</v>
      </c>
      <c r="AT306" s="144" t="s">
        <v>147</v>
      </c>
      <c r="AU306" s="144" t="s">
        <v>83</v>
      </c>
      <c r="AY306" s="15" t="s">
        <v>145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5" t="s">
        <v>79</v>
      </c>
      <c r="BK306" s="145">
        <f>ROUND(I306*H306,2)</f>
        <v>0</v>
      </c>
      <c r="BL306" s="15" t="s">
        <v>231</v>
      </c>
      <c r="BM306" s="144" t="s">
        <v>478</v>
      </c>
    </row>
    <row r="307" spans="2:65" s="1" customFormat="1" ht="16.5" customHeight="1">
      <c r="B307" s="131"/>
      <c r="C307" s="132" t="s">
        <v>479</v>
      </c>
      <c r="D307" s="132" t="s">
        <v>147</v>
      </c>
      <c r="E307" s="133" t="s">
        <v>480</v>
      </c>
      <c r="F307" s="134" t="s">
        <v>481</v>
      </c>
      <c r="G307" s="135" t="s">
        <v>434</v>
      </c>
      <c r="H307" s="136">
        <v>1150</v>
      </c>
      <c r="I307" s="137"/>
      <c r="J307" s="138">
        <f>ROUND(I307*H307,2)</f>
        <v>0</v>
      </c>
      <c r="K307" s="139"/>
      <c r="L307" s="30"/>
      <c r="M307" s="140" t="s">
        <v>1</v>
      </c>
      <c r="N307" s="141" t="s">
        <v>39</v>
      </c>
      <c r="P307" s="142">
        <f>O307*H307</f>
        <v>0</v>
      </c>
      <c r="Q307" s="142">
        <v>1.0000000000000001E-5</v>
      </c>
      <c r="R307" s="142">
        <f>Q307*H307</f>
        <v>1.1500000000000002E-2</v>
      </c>
      <c r="S307" s="142">
        <v>0</v>
      </c>
      <c r="T307" s="143">
        <f>S307*H307</f>
        <v>0</v>
      </c>
      <c r="AR307" s="144" t="s">
        <v>231</v>
      </c>
      <c r="AT307" s="144" t="s">
        <v>147</v>
      </c>
      <c r="AU307" s="144" t="s">
        <v>83</v>
      </c>
      <c r="AY307" s="15" t="s">
        <v>145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5" t="s">
        <v>79</v>
      </c>
      <c r="BK307" s="145">
        <f>ROUND(I307*H307,2)</f>
        <v>0</v>
      </c>
      <c r="BL307" s="15" t="s">
        <v>231</v>
      </c>
      <c r="BM307" s="144" t="s">
        <v>482</v>
      </c>
    </row>
    <row r="308" spans="2:65" s="1" customFormat="1" ht="16.5" customHeight="1">
      <c r="B308" s="131"/>
      <c r="C308" s="163" t="s">
        <v>483</v>
      </c>
      <c r="D308" s="163" t="s">
        <v>396</v>
      </c>
      <c r="E308" s="164" t="s">
        <v>461</v>
      </c>
      <c r="F308" s="165" t="s">
        <v>462</v>
      </c>
      <c r="G308" s="166" t="s">
        <v>207</v>
      </c>
      <c r="H308" s="167">
        <v>1.9319999999999999</v>
      </c>
      <c r="I308" s="168"/>
      <c r="J308" s="169">
        <f>ROUND(I308*H308,2)</f>
        <v>0</v>
      </c>
      <c r="K308" s="170"/>
      <c r="L308" s="171"/>
      <c r="M308" s="172" t="s">
        <v>1</v>
      </c>
      <c r="N308" s="173" t="s">
        <v>39</v>
      </c>
      <c r="P308" s="142">
        <f>O308*H308</f>
        <v>0</v>
      </c>
      <c r="Q308" s="142">
        <v>0.55000000000000004</v>
      </c>
      <c r="R308" s="142">
        <f>Q308*H308</f>
        <v>1.0626</v>
      </c>
      <c r="S308" s="142">
        <v>0</v>
      </c>
      <c r="T308" s="143">
        <f>S308*H308</f>
        <v>0</v>
      </c>
      <c r="AR308" s="144" t="s">
        <v>304</v>
      </c>
      <c r="AT308" s="144" t="s">
        <v>396</v>
      </c>
      <c r="AU308" s="144" t="s">
        <v>83</v>
      </c>
      <c r="AY308" s="15" t="s">
        <v>145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5" t="s">
        <v>79</v>
      </c>
      <c r="BK308" s="145">
        <f>ROUND(I308*H308,2)</f>
        <v>0</v>
      </c>
      <c r="BL308" s="15" t="s">
        <v>231</v>
      </c>
      <c r="BM308" s="144" t="s">
        <v>484</v>
      </c>
    </row>
    <row r="309" spans="2:65" s="12" customFormat="1">
      <c r="B309" s="150"/>
      <c r="D309" s="146" t="s">
        <v>154</v>
      </c>
      <c r="E309" s="151" t="s">
        <v>1</v>
      </c>
      <c r="F309" s="152" t="s">
        <v>485</v>
      </c>
      <c r="H309" s="153">
        <v>1.7250000000000001</v>
      </c>
      <c r="I309" s="154"/>
      <c r="L309" s="150"/>
      <c r="M309" s="155"/>
      <c r="T309" s="156"/>
      <c r="AT309" s="151" t="s">
        <v>154</v>
      </c>
      <c r="AU309" s="151" t="s">
        <v>83</v>
      </c>
      <c r="AV309" s="12" t="s">
        <v>83</v>
      </c>
      <c r="AW309" s="12" t="s">
        <v>31</v>
      </c>
      <c r="AX309" s="12" t="s">
        <v>74</v>
      </c>
      <c r="AY309" s="151" t="s">
        <v>145</v>
      </c>
    </row>
    <row r="310" spans="2:65" s="12" customFormat="1">
      <c r="B310" s="150"/>
      <c r="D310" s="146" t="s">
        <v>154</v>
      </c>
      <c r="F310" s="152" t="s">
        <v>486</v>
      </c>
      <c r="H310" s="153">
        <v>1.9319999999999999</v>
      </c>
      <c r="I310" s="154"/>
      <c r="L310" s="150"/>
      <c r="M310" s="155"/>
      <c r="T310" s="156"/>
      <c r="AT310" s="151" t="s">
        <v>154</v>
      </c>
      <c r="AU310" s="151" t="s">
        <v>83</v>
      </c>
      <c r="AV310" s="12" t="s">
        <v>83</v>
      </c>
      <c r="AW310" s="12" t="s">
        <v>3</v>
      </c>
      <c r="AX310" s="12" t="s">
        <v>79</v>
      </c>
      <c r="AY310" s="151" t="s">
        <v>145</v>
      </c>
    </row>
    <row r="311" spans="2:65" s="1" customFormat="1" ht="37.9" customHeight="1">
      <c r="B311" s="131"/>
      <c r="C311" s="132" t="s">
        <v>487</v>
      </c>
      <c r="D311" s="132" t="s">
        <v>147</v>
      </c>
      <c r="E311" s="133" t="s">
        <v>488</v>
      </c>
      <c r="F311" s="134" t="s">
        <v>489</v>
      </c>
      <c r="G311" s="135" t="s">
        <v>171</v>
      </c>
      <c r="H311" s="136">
        <v>2500</v>
      </c>
      <c r="I311" s="137"/>
      <c r="J311" s="138">
        <f>ROUND(I311*H311,2)</f>
        <v>0</v>
      </c>
      <c r="K311" s="139"/>
      <c r="L311" s="30"/>
      <c r="M311" s="140" t="s">
        <v>1</v>
      </c>
      <c r="N311" s="141" t="s">
        <v>39</v>
      </c>
      <c r="P311" s="142">
        <f>O311*H311</f>
        <v>0</v>
      </c>
      <c r="Q311" s="142">
        <v>0</v>
      </c>
      <c r="R311" s="142">
        <f>Q311*H311</f>
        <v>0</v>
      </c>
      <c r="S311" s="142">
        <v>0</v>
      </c>
      <c r="T311" s="143">
        <f>S311*H311</f>
        <v>0</v>
      </c>
      <c r="AR311" s="144" t="s">
        <v>231</v>
      </c>
      <c r="AT311" s="144" t="s">
        <v>147</v>
      </c>
      <c r="AU311" s="144" t="s">
        <v>83</v>
      </c>
      <c r="AY311" s="15" t="s">
        <v>145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5" t="s">
        <v>79</v>
      </c>
      <c r="BK311" s="145">
        <f>ROUND(I311*H311,2)</f>
        <v>0</v>
      </c>
      <c r="BL311" s="15" t="s">
        <v>231</v>
      </c>
      <c r="BM311" s="144" t="s">
        <v>490</v>
      </c>
    </row>
    <row r="312" spans="2:65" s="1" customFormat="1" ht="24.2" customHeight="1">
      <c r="B312" s="131"/>
      <c r="C312" s="132" t="s">
        <v>491</v>
      </c>
      <c r="D312" s="132" t="s">
        <v>147</v>
      </c>
      <c r="E312" s="133" t="s">
        <v>492</v>
      </c>
      <c r="F312" s="134" t="s">
        <v>493</v>
      </c>
      <c r="G312" s="135" t="s">
        <v>166</v>
      </c>
      <c r="H312" s="136">
        <v>839.5</v>
      </c>
      <c r="I312" s="137"/>
      <c r="J312" s="138">
        <f>ROUND(I312*H312,2)</f>
        <v>0</v>
      </c>
      <c r="K312" s="139"/>
      <c r="L312" s="30"/>
      <c r="M312" s="140" t="s">
        <v>1</v>
      </c>
      <c r="N312" s="141" t="s">
        <v>39</v>
      </c>
      <c r="P312" s="142">
        <f>O312*H312</f>
        <v>0</v>
      </c>
      <c r="Q312" s="142">
        <v>1.8000000000000001E-4</v>
      </c>
      <c r="R312" s="142">
        <f>Q312*H312</f>
        <v>0.15111000000000002</v>
      </c>
      <c r="S312" s="142">
        <v>0</v>
      </c>
      <c r="T312" s="143">
        <f>S312*H312</f>
        <v>0</v>
      </c>
      <c r="AR312" s="144" t="s">
        <v>231</v>
      </c>
      <c r="AT312" s="144" t="s">
        <v>147</v>
      </c>
      <c r="AU312" s="144" t="s">
        <v>83</v>
      </c>
      <c r="AY312" s="15" t="s">
        <v>145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5" t="s">
        <v>79</v>
      </c>
      <c r="BK312" s="145">
        <f>ROUND(I312*H312,2)</f>
        <v>0</v>
      </c>
      <c r="BL312" s="15" t="s">
        <v>231</v>
      </c>
      <c r="BM312" s="144" t="s">
        <v>494</v>
      </c>
    </row>
    <row r="313" spans="2:65" s="1" customFormat="1" ht="24.2" customHeight="1">
      <c r="B313" s="131"/>
      <c r="C313" s="132" t="s">
        <v>495</v>
      </c>
      <c r="D313" s="132" t="s">
        <v>147</v>
      </c>
      <c r="E313" s="133" t="s">
        <v>496</v>
      </c>
      <c r="F313" s="134" t="s">
        <v>497</v>
      </c>
      <c r="G313" s="135" t="s">
        <v>150</v>
      </c>
      <c r="H313" s="136">
        <v>44.295999999999999</v>
      </c>
      <c r="I313" s="137"/>
      <c r="J313" s="138">
        <f>ROUND(I313*H313,2)</f>
        <v>0</v>
      </c>
      <c r="K313" s="139"/>
      <c r="L313" s="30"/>
      <c r="M313" s="140" t="s">
        <v>1</v>
      </c>
      <c r="N313" s="141" t="s">
        <v>39</v>
      </c>
      <c r="P313" s="142">
        <f>O313*H313</f>
        <v>0</v>
      </c>
      <c r="Q313" s="142">
        <v>0</v>
      </c>
      <c r="R313" s="142">
        <f>Q313*H313</f>
        <v>0</v>
      </c>
      <c r="S313" s="142">
        <v>0</v>
      </c>
      <c r="T313" s="143">
        <f>S313*H313</f>
        <v>0</v>
      </c>
      <c r="AR313" s="144" t="s">
        <v>231</v>
      </c>
      <c r="AT313" s="144" t="s">
        <v>147</v>
      </c>
      <c r="AU313" s="144" t="s">
        <v>83</v>
      </c>
      <c r="AY313" s="15" t="s">
        <v>145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5" t="s">
        <v>79</v>
      </c>
      <c r="BK313" s="145">
        <f>ROUND(I313*H313,2)</f>
        <v>0</v>
      </c>
      <c r="BL313" s="15" t="s">
        <v>231</v>
      </c>
      <c r="BM313" s="144" t="s">
        <v>498</v>
      </c>
    </row>
    <row r="314" spans="2:65" s="1" customFormat="1" ht="24.2" customHeight="1">
      <c r="B314" s="131"/>
      <c r="C314" s="132" t="s">
        <v>499</v>
      </c>
      <c r="D314" s="132" t="s">
        <v>147</v>
      </c>
      <c r="E314" s="133" t="s">
        <v>500</v>
      </c>
      <c r="F314" s="134" t="s">
        <v>501</v>
      </c>
      <c r="G314" s="135" t="s">
        <v>150</v>
      </c>
      <c r="H314" s="136">
        <v>44.295999999999999</v>
      </c>
      <c r="I314" s="137"/>
      <c r="J314" s="138">
        <f>ROUND(I314*H314,2)</f>
        <v>0</v>
      </c>
      <c r="K314" s="139"/>
      <c r="L314" s="30"/>
      <c r="M314" s="140" t="s">
        <v>1</v>
      </c>
      <c r="N314" s="141" t="s">
        <v>39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231</v>
      </c>
      <c r="AT314" s="144" t="s">
        <v>147</v>
      </c>
      <c r="AU314" s="144" t="s">
        <v>83</v>
      </c>
      <c r="AY314" s="15" t="s">
        <v>145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5" t="s">
        <v>79</v>
      </c>
      <c r="BK314" s="145">
        <f>ROUND(I314*H314,2)</f>
        <v>0</v>
      </c>
      <c r="BL314" s="15" t="s">
        <v>231</v>
      </c>
      <c r="BM314" s="144" t="s">
        <v>502</v>
      </c>
    </row>
    <row r="315" spans="2:65" s="11" customFormat="1" ht="22.9" customHeight="1">
      <c r="B315" s="119"/>
      <c r="D315" s="120" t="s">
        <v>73</v>
      </c>
      <c r="E315" s="129" t="s">
        <v>503</v>
      </c>
      <c r="F315" s="129" t="s">
        <v>504</v>
      </c>
      <c r="I315" s="122"/>
      <c r="J315" s="130">
        <f>BK315</f>
        <v>0</v>
      </c>
      <c r="L315" s="119"/>
      <c r="M315" s="124"/>
      <c r="P315" s="125">
        <f>SUM(P316:P372)</f>
        <v>0</v>
      </c>
      <c r="R315" s="125">
        <f>SUM(R316:R372)</f>
        <v>34.770934409999988</v>
      </c>
      <c r="T315" s="126">
        <f>SUM(T316:T372)</f>
        <v>1.8943680000000001</v>
      </c>
      <c r="AR315" s="120" t="s">
        <v>83</v>
      </c>
      <c r="AT315" s="127" t="s">
        <v>73</v>
      </c>
      <c r="AU315" s="127" t="s">
        <v>79</v>
      </c>
      <c r="AY315" s="120" t="s">
        <v>145</v>
      </c>
      <c r="BK315" s="128">
        <f>SUM(BK316:BK372)</f>
        <v>0</v>
      </c>
    </row>
    <row r="316" spans="2:65" s="1" customFormat="1" ht="24.2" customHeight="1">
      <c r="B316" s="131"/>
      <c r="C316" s="132" t="s">
        <v>505</v>
      </c>
      <c r="D316" s="132" t="s">
        <v>147</v>
      </c>
      <c r="E316" s="133" t="s">
        <v>506</v>
      </c>
      <c r="F316" s="134" t="s">
        <v>507</v>
      </c>
      <c r="G316" s="135" t="s">
        <v>166</v>
      </c>
      <c r="H316" s="136">
        <v>133.69499999999999</v>
      </c>
      <c r="I316" s="137"/>
      <c r="J316" s="138">
        <f>ROUND(I316*H316,2)</f>
        <v>0</v>
      </c>
      <c r="K316" s="139"/>
      <c r="L316" s="30"/>
      <c r="M316" s="140" t="s">
        <v>1</v>
      </c>
      <c r="N316" s="141" t="s">
        <v>39</v>
      </c>
      <c r="P316" s="142">
        <f>O316*H316</f>
        <v>0</v>
      </c>
      <c r="Q316" s="142">
        <v>4.5699999999999998E-2</v>
      </c>
      <c r="R316" s="142">
        <f>Q316*H316</f>
        <v>6.1098614999999992</v>
      </c>
      <c r="S316" s="142">
        <v>0</v>
      </c>
      <c r="T316" s="143">
        <f>S316*H316</f>
        <v>0</v>
      </c>
      <c r="AR316" s="144" t="s">
        <v>231</v>
      </c>
      <c r="AT316" s="144" t="s">
        <v>147</v>
      </c>
      <c r="AU316" s="144" t="s">
        <v>83</v>
      </c>
      <c r="AY316" s="15" t="s">
        <v>145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5" t="s">
        <v>79</v>
      </c>
      <c r="BK316" s="145">
        <f>ROUND(I316*H316,2)</f>
        <v>0</v>
      </c>
      <c r="BL316" s="15" t="s">
        <v>231</v>
      </c>
      <c r="BM316" s="144" t="s">
        <v>508</v>
      </c>
    </row>
    <row r="317" spans="2:65" s="12" customFormat="1" ht="22.5">
      <c r="B317" s="150"/>
      <c r="D317" s="146" t="s">
        <v>154</v>
      </c>
      <c r="E317" s="151" t="s">
        <v>1</v>
      </c>
      <c r="F317" s="152" t="s">
        <v>509</v>
      </c>
      <c r="H317" s="153">
        <v>63.72</v>
      </c>
      <c r="I317" s="154"/>
      <c r="L317" s="150"/>
      <c r="M317" s="155"/>
      <c r="T317" s="156"/>
      <c r="AT317" s="151" t="s">
        <v>154</v>
      </c>
      <c r="AU317" s="151" t="s">
        <v>83</v>
      </c>
      <c r="AV317" s="12" t="s">
        <v>83</v>
      </c>
      <c r="AW317" s="12" t="s">
        <v>31</v>
      </c>
      <c r="AX317" s="12" t="s">
        <v>74</v>
      </c>
      <c r="AY317" s="151" t="s">
        <v>145</v>
      </c>
    </row>
    <row r="318" spans="2:65" s="12" customFormat="1" ht="22.5">
      <c r="B318" s="150"/>
      <c r="D318" s="146" t="s">
        <v>154</v>
      </c>
      <c r="E318" s="151" t="s">
        <v>1</v>
      </c>
      <c r="F318" s="152" t="s">
        <v>510</v>
      </c>
      <c r="H318" s="153">
        <v>69.974999999999994</v>
      </c>
      <c r="I318" s="154"/>
      <c r="L318" s="150"/>
      <c r="M318" s="155"/>
      <c r="T318" s="156"/>
      <c r="AT318" s="151" t="s">
        <v>154</v>
      </c>
      <c r="AU318" s="151" t="s">
        <v>83</v>
      </c>
      <c r="AV318" s="12" t="s">
        <v>83</v>
      </c>
      <c r="AW318" s="12" t="s">
        <v>31</v>
      </c>
      <c r="AX318" s="12" t="s">
        <v>74</v>
      </c>
      <c r="AY318" s="151" t="s">
        <v>145</v>
      </c>
    </row>
    <row r="319" spans="2:65" s="1" customFormat="1" ht="24.2" customHeight="1">
      <c r="B319" s="131"/>
      <c r="C319" s="132" t="s">
        <v>511</v>
      </c>
      <c r="D319" s="132" t="s">
        <v>147</v>
      </c>
      <c r="E319" s="133" t="s">
        <v>512</v>
      </c>
      <c r="F319" s="134" t="s">
        <v>513</v>
      </c>
      <c r="G319" s="135" t="s">
        <v>166</v>
      </c>
      <c r="H319" s="136">
        <v>87.808000000000007</v>
      </c>
      <c r="I319" s="137"/>
      <c r="J319" s="138">
        <f>ROUND(I319*H319,2)</f>
        <v>0</v>
      </c>
      <c r="K319" s="139"/>
      <c r="L319" s="30"/>
      <c r="M319" s="140" t="s">
        <v>1</v>
      </c>
      <c r="N319" s="141" t="s">
        <v>39</v>
      </c>
      <c r="P319" s="142">
        <f>O319*H319</f>
        <v>0</v>
      </c>
      <c r="Q319" s="142">
        <v>5.3409999999999999E-2</v>
      </c>
      <c r="R319" s="142">
        <f>Q319*H319</f>
        <v>4.68982528</v>
      </c>
      <c r="S319" s="142">
        <v>0</v>
      </c>
      <c r="T319" s="143">
        <f>S319*H319</f>
        <v>0</v>
      </c>
      <c r="AR319" s="144" t="s">
        <v>231</v>
      </c>
      <c r="AT319" s="144" t="s">
        <v>147</v>
      </c>
      <c r="AU319" s="144" t="s">
        <v>83</v>
      </c>
      <c r="AY319" s="15" t="s">
        <v>145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5" t="s">
        <v>79</v>
      </c>
      <c r="BK319" s="145">
        <f>ROUND(I319*H319,2)</f>
        <v>0</v>
      </c>
      <c r="BL319" s="15" t="s">
        <v>231</v>
      </c>
      <c r="BM319" s="144" t="s">
        <v>514</v>
      </c>
    </row>
    <row r="320" spans="2:65" s="12" customFormat="1">
      <c r="B320" s="150"/>
      <c r="D320" s="146" t="s">
        <v>154</v>
      </c>
      <c r="E320" s="151" t="s">
        <v>1</v>
      </c>
      <c r="F320" s="152" t="s">
        <v>515</v>
      </c>
      <c r="H320" s="153">
        <v>73.938999999999993</v>
      </c>
      <c r="I320" s="154"/>
      <c r="L320" s="150"/>
      <c r="M320" s="155"/>
      <c r="T320" s="156"/>
      <c r="AT320" s="151" t="s">
        <v>154</v>
      </c>
      <c r="AU320" s="151" t="s">
        <v>83</v>
      </c>
      <c r="AV320" s="12" t="s">
        <v>83</v>
      </c>
      <c r="AW320" s="12" t="s">
        <v>31</v>
      </c>
      <c r="AX320" s="12" t="s">
        <v>74</v>
      </c>
      <c r="AY320" s="151" t="s">
        <v>145</v>
      </c>
    </row>
    <row r="321" spans="2:65" s="12" customFormat="1">
      <c r="B321" s="150"/>
      <c r="D321" s="146" t="s">
        <v>154</v>
      </c>
      <c r="E321" s="151" t="s">
        <v>1</v>
      </c>
      <c r="F321" s="152" t="s">
        <v>516</v>
      </c>
      <c r="H321" s="153">
        <v>13.869</v>
      </c>
      <c r="I321" s="154"/>
      <c r="L321" s="150"/>
      <c r="M321" s="155"/>
      <c r="T321" s="156"/>
      <c r="AT321" s="151" t="s">
        <v>154</v>
      </c>
      <c r="AU321" s="151" t="s">
        <v>83</v>
      </c>
      <c r="AV321" s="12" t="s">
        <v>83</v>
      </c>
      <c r="AW321" s="12" t="s">
        <v>31</v>
      </c>
      <c r="AX321" s="12" t="s">
        <v>74</v>
      </c>
      <c r="AY321" s="151" t="s">
        <v>145</v>
      </c>
    </row>
    <row r="322" spans="2:65" s="1" customFormat="1" ht="24.2" customHeight="1">
      <c r="B322" s="131"/>
      <c r="C322" s="132" t="s">
        <v>517</v>
      </c>
      <c r="D322" s="132" t="s">
        <v>147</v>
      </c>
      <c r="E322" s="133" t="s">
        <v>518</v>
      </c>
      <c r="F322" s="134" t="s">
        <v>519</v>
      </c>
      <c r="G322" s="135" t="s">
        <v>166</v>
      </c>
      <c r="H322" s="136">
        <v>43.31</v>
      </c>
      <c r="I322" s="137"/>
      <c r="J322" s="138">
        <f>ROUND(I322*H322,2)</f>
        <v>0</v>
      </c>
      <c r="K322" s="139"/>
      <c r="L322" s="30"/>
      <c r="M322" s="140" t="s">
        <v>1</v>
      </c>
      <c r="N322" s="141" t="s">
        <v>39</v>
      </c>
      <c r="P322" s="142">
        <f>O322*H322</f>
        <v>0</v>
      </c>
      <c r="Q322" s="142">
        <v>4.5539999999999997E-2</v>
      </c>
      <c r="R322" s="142">
        <f>Q322*H322</f>
        <v>1.9723374</v>
      </c>
      <c r="S322" s="142">
        <v>0</v>
      </c>
      <c r="T322" s="143">
        <f>S322*H322</f>
        <v>0</v>
      </c>
      <c r="AR322" s="144" t="s">
        <v>231</v>
      </c>
      <c r="AT322" s="144" t="s">
        <v>147</v>
      </c>
      <c r="AU322" s="144" t="s">
        <v>83</v>
      </c>
      <c r="AY322" s="15" t="s">
        <v>145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5" t="s">
        <v>79</v>
      </c>
      <c r="BK322" s="145">
        <f>ROUND(I322*H322,2)</f>
        <v>0</v>
      </c>
      <c r="BL322" s="15" t="s">
        <v>231</v>
      </c>
      <c r="BM322" s="144" t="s">
        <v>520</v>
      </c>
    </row>
    <row r="323" spans="2:65" s="12" customFormat="1" ht="22.5">
      <c r="B323" s="150"/>
      <c r="D323" s="146" t="s">
        <v>154</v>
      </c>
      <c r="E323" s="151" t="s">
        <v>1</v>
      </c>
      <c r="F323" s="152" t="s">
        <v>521</v>
      </c>
      <c r="H323" s="153">
        <v>43.31</v>
      </c>
      <c r="I323" s="154"/>
      <c r="L323" s="150"/>
      <c r="M323" s="155"/>
      <c r="T323" s="156"/>
      <c r="AT323" s="151" t="s">
        <v>154</v>
      </c>
      <c r="AU323" s="151" t="s">
        <v>83</v>
      </c>
      <c r="AV323" s="12" t="s">
        <v>83</v>
      </c>
      <c r="AW323" s="12" t="s">
        <v>31</v>
      </c>
      <c r="AX323" s="12" t="s">
        <v>74</v>
      </c>
      <c r="AY323" s="151" t="s">
        <v>145</v>
      </c>
    </row>
    <row r="324" spans="2:65" s="1" customFormat="1" ht="33" customHeight="1">
      <c r="B324" s="131"/>
      <c r="C324" s="132" t="s">
        <v>522</v>
      </c>
      <c r="D324" s="132" t="s">
        <v>147</v>
      </c>
      <c r="E324" s="133" t="s">
        <v>523</v>
      </c>
      <c r="F324" s="134" t="s">
        <v>524</v>
      </c>
      <c r="G324" s="135" t="s">
        <v>166</v>
      </c>
      <c r="H324" s="136">
        <v>88.1</v>
      </c>
      <c r="I324" s="137"/>
      <c r="J324" s="138">
        <f>ROUND(I324*H324,2)</f>
        <v>0</v>
      </c>
      <c r="K324" s="139"/>
      <c r="L324" s="30"/>
      <c r="M324" s="140" t="s">
        <v>1</v>
      </c>
      <c r="N324" s="141" t="s">
        <v>39</v>
      </c>
      <c r="P324" s="142">
        <f>O324*H324</f>
        <v>0</v>
      </c>
      <c r="Q324" s="142">
        <v>5.3409999999999999E-2</v>
      </c>
      <c r="R324" s="142">
        <f>Q324*H324</f>
        <v>4.7054209999999994</v>
      </c>
      <c r="S324" s="142">
        <v>0</v>
      </c>
      <c r="T324" s="143">
        <f>S324*H324</f>
        <v>0</v>
      </c>
      <c r="AR324" s="144" t="s">
        <v>231</v>
      </c>
      <c r="AT324" s="144" t="s">
        <v>147</v>
      </c>
      <c r="AU324" s="144" t="s">
        <v>83</v>
      </c>
      <c r="AY324" s="15" t="s">
        <v>145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5" t="s">
        <v>79</v>
      </c>
      <c r="BK324" s="145">
        <f>ROUND(I324*H324,2)</f>
        <v>0</v>
      </c>
      <c r="BL324" s="15" t="s">
        <v>231</v>
      </c>
      <c r="BM324" s="144" t="s">
        <v>525</v>
      </c>
    </row>
    <row r="325" spans="2:65" s="12" customFormat="1" ht="22.5">
      <c r="B325" s="150"/>
      <c r="D325" s="146" t="s">
        <v>154</v>
      </c>
      <c r="E325" s="151" t="s">
        <v>1</v>
      </c>
      <c r="F325" s="152" t="s">
        <v>526</v>
      </c>
      <c r="H325" s="153">
        <v>88.1</v>
      </c>
      <c r="I325" s="154"/>
      <c r="L325" s="150"/>
      <c r="M325" s="155"/>
      <c r="T325" s="156"/>
      <c r="AT325" s="151" t="s">
        <v>154</v>
      </c>
      <c r="AU325" s="151" t="s">
        <v>83</v>
      </c>
      <c r="AV325" s="12" t="s">
        <v>83</v>
      </c>
      <c r="AW325" s="12" t="s">
        <v>31</v>
      </c>
      <c r="AX325" s="12" t="s">
        <v>74</v>
      </c>
      <c r="AY325" s="151" t="s">
        <v>145</v>
      </c>
    </row>
    <row r="326" spans="2:65" s="1" customFormat="1" ht="21.75" customHeight="1">
      <c r="B326" s="131"/>
      <c r="C326" s="132" t="s">
        <v>527</v>
      </c>
      <c r="D326" s="132" t="s">
        <v>147</v>
      </c>
      <c r="E326" s="133" t="s">
        <v>528</v>
      </c>
      <c r="F326" s="134" t="s">
        <v>529</v>
      </c>
      <c r="G326" s="135" t="s">
        <v>434</v>
      </c>
      <c r="H326" s="136">
        <v>80</v>
      </c>
      <c r="I326" s="137"/>
      <c r="J326" s="138">
        <f>ROUND(I326*H326,2)</f>
        <v>0</v>
      </c>
      <c r="K326" s="139"/>
      <c r="L326" s="30"/>
      <c r="M326" s="140" t="s">
        <v>1</v>
      </c>
      <c r="N326" s="141" t="s">
        <v>39</v>
      </c>
      <c r="P326" s="142">
        <f>O326*H326</f>
        <v>0</v>
      </c>
      <c r="Q326" s="142">
        <v>5.1900000000000002E-3</v>
      </c>
      <c r="R326" s="142">
        <f>Q326*H326</f>
        <v>0.41520000000000001</v>
      </c>
      <c r="S326" s="142">
        <v>0</v>
      </c>
      <c r="T326" s="143">
        <f>S326*H326</f>
        <v>0</v>
      </c>
      <c r="AR326" s="144" t="s">
        <v>231</v>
      </c>
      <c r="AT326" s="144" t="s">
        <v>147</v>
      </c>
      <c r="AU326" s="144" t="s">
        <v>83</v>
      </c>
      <c r="AY326" s="15" t="s">
        <v>145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5" t="s">
        <v>79</v>
      </c>
      <c r="BK326" s="145">
        <f>ROUND(I326*H326,2)</f>
        <v>0</v>
      </c>
      <c r="BL326" s="15" t="s">
        <v>231</v>
      </c>
      <c r="BM326" s="144" t="s">
        <v>530</v>
      </c>
    </row>
    <row r="327" spans="2:65" s="1" customFormat="1" ht="33" customHeight="1">
      <c r="B327" s="131"/>
      <c r="C327" s="132" t="s">
        <v>531</v>
      </c>
      <c r="D327" s="132" t="s">
        <v>147</v>
      </c>
      <c r="E327" s="133" t="s">
        <v>532</v>
      </c>
      <c r="F327" s="134" t="s">
        <v>533</v>
      </c>
      <c r="G327" s="135" t="s">
        <v>166</v>
      </c>
      <c r="H327" s="136">
        <v>245.88300000000001</v>
      </c>
      <c r="I327" s="137"/>
      <c r="J327" s="138">
        <f>ROUND(I327*H327,2)</f>
        <v>0</v>
      </c>
      <c r="K327" s="139"/>
      <c r="L327" s="30"/>
      <c r="M327" s="140" t="s">
        <v>1</v>
      </c>
      <c r="N327" s="141" t="s">
        <v>39</v>
      </c>
      <c r="P327" s="142">
        <f>O327*H327</f>
        <v>0</v>
      </c>
      <c r="Q327" s="142">
        <v>1.6100000000000001E-3</v>
      </c>
      <c r="R327" s="142">
        <f>Q327*H327</f>
        <v>0.39587163000000003</v>
      </c>
      <c r="S327" s="142">
        <v>0</v>
      </c>
      <c r="T327" s="143">
        <f>S327*H327</f>
        <v>0</v>
      </c>
      <c r="AR327" s="144" t="s">
        <v>231</v>
      </c>
      <c r="AT327" s="144" t="s">
        <v>147</v>
      </c>
      <c r="AU327" s="144" t="s">
        <v>83</v>
      </c>
      <c r="AY327" s="15" t="s">
        <v>145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5" t="s">
        <v>79</v>
      </c>
      <c r="BK327" s="145">
        <f>ROUND(I327*H327,2)</f>
        <v>0</v>
      </c>
      <c r="BL327" s="15" t="s">
        <v>231</v>
      </c>
      <c r="BM327" s="144" t="s">
        <v>534</v>
      </c>
    </row>
    <row r="328" spans="2:65" s="12" customFormat="1" ht="22.5">
      <c r="B328" s="150"/>
      <c r="D328" s="146" t="s">
        <v>154</v>
      </c>
      <c r="E328" s="151" t="s">
        <v>1</v>
      </c>
      <c r="F328" s="152" t="s">
        <v>510</v>
      </c>
      <c r="H328" s="153">
        <v>69.974999999999994</v>
      </c>
      <c r="I328" s="154"/>
      <c r="L328" s="150"/>
      <c r="M328" s="155"/>
      <c r="T328" s="156"/>
      <c r="AT328" s="151" t="s">
        <v>154</v>
      </c>
      <c r="AU328" s="151" t="s">
        <v>83</v>
      </c>
      <c r="AV328" s="12" t="s">
        <v>83</v>
      </c>
      <c r="AW328" s="12" t="s">
        <v>31</v>
      </c>
      <c r="AX328" s="12" t="s">
        <v>74</v>
      </c>
      <c r="AY328" s="151" t="s">
        <v>145</v>
      </c>
    </row>
    <row r="329" spans="2:65" s="12" customFormat="1">
      <c r="B329" s="150"/>
      <c r="D329" s="146" t="s">
        <v>154</v>
      </c>
      <c r="E329" s="151" t="s">
        <v>1</v>
      </c>
      <c r="F329" s="152" t="s">
        <v>515</v>
      </c>
      <c r="H329" s="153">
        <v>73.938999999999993</v>
      </c>
      <c r="I329" s="154"/>
      <c r="L329" s="150"/>
      <c r="M329" s="155"/>
      <c r="T329" s="156"/>
      <c r="AT329" s="151" t="s">
        <v>154</v>
      </c>
      <c r="AU329" s="151" t="s">
        <v>83</v>
      </c>
      <c r="AV329" s="12" t="s">
        <v>83</v>
      </c>
      <c r="AW329" s="12" t="s">
        <v>31</v>
      </c>
      <c r="AX329" s="12" t="s">
        <v>74</v>
      </c>
      <c r="AY329" s="151" t="s">
        <v>145</v>
      </c>
    </row>
    <row r="330" spans="2:65" s="12" customFormat="1">
      <c r="B330" s="150"/>
      <c r="D330" s="146" t="s">
        <v>154</v>
      </c>
      <c r="E330" s="151" t="s">
        <v>1</v>
      </c>
      <c r="F330" s="152" t="s">
        <v>516</v>
      </c>
      <c r="H330" s="153">
        <v>13.869</v>
      </c>
      <c r="I330" s="154"/>
      <c r="L330" s="150"/>
      <c r="M330" s="155"/>
      <c r="T330" s="156"/>
      <c r="AT330" s="151" t="s">
        <v>154</v>
      </c>
      <c r="AU330" s="151" t="s">
        <v>83</v>
      </c>
      <c r="AV330" s="12" t="s">
        <v>83</v>
      </c>
      <c r="AW330" s="12" t="s">
        <v>31</v>
      </c>
      <c r="AX330" s="12" t="s">
        <v>74</v>
      </c>
      <c r="AY330" s="151" t="s">
        <v>145</v>
      </c>
    </row>
    <row r="331" spans="2:65" s="12" customFormat="1" ht="22.5">
      <c r="B331" s="150"/>
      <c r="D331" s="146" t="s">
        <v>154</v>
      </c>
      <c r="E331" s="151" t="s">
        <v>1</v>
      </c>
      <c r="F331" s="152" t="s">
        <v>526</v>
      </c>
      <c r="H331" s="153">
        <v>88.1</v>
      </c>
      <c r="I331" s="154"/>
      <c r="L331" s="150"/>
      <c r="M331" s="155"/>
      <c r="T331" s="156"/>
      <c r="AT331" s="151" t="s">
        <v>154</v>
      </c>
      <c r="AU331" s="151" t="s">
        <v>83</v>
      </c>
      <c r="AV331" s="12" t="s">
        <v>83</v>
      </c>
      <c r="AW331" s="12" t="s">
        <v>31</v>
      </c>
      <c r="AX331" s="12" t="s">
        <v>74</v>
      </c>
      <c r="AY331" s="151" t="s">
        <v>145</v>
      </c>
    </row>
    <row r="332" spans="2:65" s="1" customFormat="1" ht="16.5" customHeight="1">
      <c r="B332" s="131"/>
      <c r="C332" s="132" t="s">
        <v>535</v>
      </c>
      <c r="D332" s="132" t="s">
        <v>147</v>
      </c>
      <c r="E332" s="133" t="s">
        <v>536</v>
      </c>
      <c r="F332" s="134" t="s">
        <v>537</v>
      </c>
      <c r="G332" s="135" t="s">
        <v>166</v>
      </c>
      <c r="H332" s="136">
        <v>309.60300000000001</v>
      </c>
      <c r="I332" s="137"/>
      <c r="J332" s="138">
        <f>ROUND(I332*H332,2)</f>
        <v>0</v>
      </c>
      <c r="K332" s="139"/>
      <c r="L332" s="30"/>
      <c r="M332" s="140" t="s">
        <v>1</v>
      </c>
      <c r="N332" s="141" t="s">
        <v>39</v>
      </c>
      <c r="P332" s="142">
        <f>O332*H332</f>
        <v>0</v>
      </c>
      <c r="Q332" s="142">
        <v>1.4E-3</v>
      </c>
      <c r="R332" s="142">
        <f>Q332*H332</f>
        <v>0.4334442</v>
      </c>
      <c r="S332" s="142">
        <v>0</v>
      </c>
      <c r="T332" s="143">
        <f>S332*H332</f>
        <v>0</v>
      </c>
      <c r="AR332" s="144" t="s">
        <v>231</v>
      </c>
      <c r="AT332" s="144" t="s">
        <v>147</v>
      </c>
      <c r="AU332" s="144" t="s">
        <v>83</v>
      </c>
      <c r="AY332" s="15" t="s">
        <v>145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5" t="s">
        <v>79</v>
      </c>
      <c r="BK332" s="145">
        <f>ROUND(I332*H332,2)</f>
        <v>0</v>
      </c>
      <c r="BL332" s="15" t="s">
        <v>231</v>
      </c>
      <c r="BM332" s="144" t="s">
        <v>538</v>
      </c>
    </row>
    <row r="333" spans="2:65" s="12" customFormat="1">
      <c r="B333" s="150"/>
      <c r="D333" s="146" t="s">
        <v>154</v>
      </c>
      <c r="E333" s="151" t="s">
        <v>1</v>
      </c>
      <c r="F333" s="152" t="s">
        <v>539</v>
      </c>
      <c r="H333" s="153">
        <v>309.60300000000001</v>
      </c>
      <c r="I333" s="154"/>
      <c r="L333" s="150"/>
      <c r="M333" s="155"/>
      <c r="T333" s="156"/>
      <c r="AT333" s="151" t="s">
        <v>154</v>
      </c>
      <c r="AU333" s="151" t="s">
        <v>83</v>
      </c>
      <c r="AV333" s="12" t="s">
        <v>83</v>
      </c>
      <c r="AW333" s="12" t="s">
        <v>31</v>
      </c>
      <c r="AX333" s="12" t="s">
        <v>74</v>
      </c>
      <c r="AY333" s="151" t="s">
        <v>145</v>
      </c>
    </row>
    <row r="334" spans="2:65" s="1" customFormat="1" ht="24.2" customHeight="1">
      <c r="B334" s="131"/>
      <c r="C334" s="132" t="s">
        <v>540</v>
      </c>
      <c r="D334" s="132" t="s">
        <v>147</v>
      </c>
      <c r="E334" s="133" t="s">
        <v>541</v>
      </c>
      <c r="F334" s="134" t="s">
        <v>542</v>
      </c>
      <c r="G334" s="135" t="s">
        <v>166</v>
      </c>
      <c r="H334" s="136">
        <v>33.6</v>
      </c>
      <c r="I334" s="137"/>
      <c r="J334" s="138">
        <f>ROUND(I334*H334,2)</f>
        <v>0</v>
      </c>
      <c r="K334" s="139"/>
      <c r="L334" s="30"/>
      <c r="M334" s="140" t="s">
        <v>1</v>
      </c>
      <c r="N334" s="141" t="s">
        <v>39</v>
      </c>
      <c r="P334" s="142">
        <f>O334*H334</f>
        <v>0</v>
      </c>
      <c r="Q334" s="142">
        <v>0</v>
      </c>
      <c r="R334" s="142">
        <f>Q334*H334</f>
        <v>0</v>
      </c>
      <c r="S334" s="142">
        <v>5.638E-2</v>
      </c>
      <c r="T334" s="143">
        <f>S334*H334</f>
        <v>1.8943680000000001</v>
      </c>
      <c r="AR334" s="144" t="s">
        <v>231</v>
      </c>
      <c r="AT334" s="144" t="s">
        <v>147</v>
      </c>
      <c r="AU334" s="144" t="s">
        <v>83</v>
      </c>
      <c r="AY334" s="15" t="s">
        <v>145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5" t="s">
        <v>79</v>
      </c>
      <c r="BK334" s="145">
        <f>ROUND(I334*H334,2)</f>
        <v>0</v>
      </c>
      <c r="BL334" s="15" t="s">
        <v>231</v>
      </c>
      <c r="BM334" s="144" t="s">
        <v>543</v>
      </c>
    </row>
    <row r="335" spans="2:65" s="12" customFormat="1">
      <c r="B335" s="150"/>
      <c r="D335" s="146" t="s">
        <v>154</v>
      </c>
      <c r="E335" s="151" t="s">
        <v>1</v>
      </c>
      <c r="F335" s="152" t="s">
        <v>544</v>
      </c>
      <c r="H335" s="153">
        <v>33.6</v>
      </c>
      <c r="I335" s="154"/>
      <c r="L335" s="150"/>
      <c r="M335" s="155"/>
      <c r="T335" s="156"/>
      <c r="AT335" s="151" t="s">
        <v>154</v>
      </c>
      <c r="AU335" s="151" t="s">
        <v>83</v>
      </c>
      <c r="AV335" s="12" t="s">
        <v>83</v>
      </c>
      <c r="AW335" s="12" t="s">
        <v>31</v>
      </c>
      <c r="AX335" s="12" t="s">
        <v>74</v>
      </c>
      <c r="AY335" s="151" t="s">
        <v>145</v>
      </c>
    </row>
    <row r="336" spans="2:65" s="1" customFormat="1" ht="24.2" customHeight="1">
      <c r="B336" s="131"/>
      <c r="C336" s="132" t="s">
        <v>545</v>
      </c>
      <c r="D336" s="132" t="s">
        <v>147</v>
      </c>
      <c r="E336" s="133" t="s">
        <v>546</v>
      </c>
      <c r="F336" s="134" t="s">
        <v>547</v>
      </c>
      <c r="G336" s="135" t="s">
        <v>166</v>
      </c>
      <c r="H336" s="136">
        <v>110.58</v>
      </c>
      <c r="I336" s="137"/>
      <c r="J336" s="138">
        <f>ROUND(I336*H336,2)</f>
        <v>0</v>
      </c>
      <c r="K336" s="139"/>
      <c r="L336" s="30"/>
      <c r="M336" s="140" t="s">
        <v>1</v>
      </c>
      <c r="N336" s="141" t="s">
        <v>39</v>
      </c>
      <c r="P336" s="142">
        <f>O336*H336</f>
        <v>0</v>
      </c>
      <c r="Q336" s="142">
        <v>1.2200000000000001E-2</v>
      </c>
      <c r="R336" s="142">
        <f>Q336*H336</f>
        <v>1.3490760000000002</v>
      </c>
      <c r="S336" s="142">
        <v>0</v>
      </c>
      <c r="T336" s="143">
        <f>S336*H336</f>
        <v>0</v>
      </c>
      <c r="AR336" s="144" t="s">
        <v>231</v>
      </c>
      <c r="AT336" s="144" t="s">
        <v>147</v>
      </c>
      <c r="AU336" s="144" t="s">
        <v>83</v>
      </c>
      <c r="AY336" s="15" t="s">
        <v>145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5" t="s">
        <v>79</v>
      </c>
      <c r="BK336" s="145">
        <f>ROUND(I336*H336,2)</f>
        <v>0</v>
      </c>
      <c r="BL336" s="15" t="s">
        <v>231</v>
      </c>
      <c r="BM336" s="144" t="s">
        <v>548</v>
      </c>
    </row>
    <row r="337" spans="2:65" s="12" customFormat="1">
      <c r="B337" s="150"/>
      <c r="D337" s="146" t="s">
        <v>154</v>
      </c>
      <c r="E337" s="151" t="s">
        <v>1</v>
      </c>
      <c r="F337" s="152" t="s">
        <v>549</v>
      </c>
      <c r="H337" s="153">
        <v>46.54</v>
      </c>
      <c r="I337" s="154"/>
      <c r="L337" s="150"/>
      <c r="M337" s="155"/>
      <c r="T337" s="156"/>
      <c r="AT337" s="151" t="s">
        <v>154</v>
      </c>
      <c r="AU337" s="151" t="s">
        <v>83</v>
      </c>
      <c r="AV337" s="12" t="s">
        <v>83</v>
      </c>
      <c r="AW337" s="12" t="s">
        <v>31</v>
      </c>
      <c r="AX337" s="12" t="s">
        <v>74</v>
      </c>
      <c r="AY337" s="151" t="s">
        <v>145</v>
      </c>
    </row>
    <row r="338" spans="2:65" s="12" customFormat="1">
      <c r="B338" s="150"/>
      <c r="D338" s="146" t="s">
        <v>154</v>
      </c>
      <c r="E338" s="151" t="s">
        <v>1</v>
      </c>
      <c r="F338" s="152" t="s">
        <v>550</v>
      </c>
      <c r="H338" s="153">
        <v>24.97</v>
      </c>
      <c r="I338" s="154"/>
      <c r="L338" s="150"/>
      <c r="M338" s="155"/>
      <c r="T338" s="156"/>
      <c r="AT338" s="151" t="s">
        <v>154</v>
      </c>
      <c r="AU338" s="151" t="s">
        <v>83</v>
      </c>
      <c r="AV338" s="12" t="s">
        <v>83</v>
      </c>
      <c r="AW338" s="12" t="s">
        <v>31</v>
      </c>
      <c r="AX338" s="12" t="s">
        <v>74</v>
      </c>
      <c r="AY338" s="151" t="s">
        <v>145</v>
      </c>
    </row>
    <row r="339" spans="2:65" s="12" customFormat="1">
      <c r="B339" s="150"/>
      <c r="D339" s="146" t="s">
        <v>154</v>
      </c>
      <c r="E339" s="151" t="s">
        <v>1</v>
      </c>
      <c r="F339" s="152" t="s">
        <v>551</v>
      </c>
      <c r="H339" s="153">
        <v>39.07</v>
      </c>
      <c r="I339" s="154"/>
      <c r="L339" s="150"/>
      <c r="M339" s="155"/>
      <c r="T339" s="156"/>
      <c r="AT339" s="151" t="s">
        <v>154</v>
      </c>
      <c r="AU339" s="151" t="s">
        <v>83</v>
      </c>
      <c r="AV339" s="12" t="s">
        <v>83</v>
      </c>
      <c r="AW339" s="12" t="s">
        <v>31</v>
      </c>
      <c r="AX339" s="12" t="s">
        <v>74</v>
      </c>
      <c r="AY339" s="151" t="s">
        <v>145</v>
      </c>
    </row>
    <row r="340" spans="2:65" s="1" customFormat="1" ht="24.2" customHeight="1">
      <c r="B340" s="131"/>
      <c r="C340" s="132" t="s">
        <v>552</v>
      </c>
      <c r="D340" s="132" t="s">
        <v>147</v>
      </c>
      <c r="E340" s="133" t="s">
        <v>553</v>
      </c>
      <c r="F340" s="134" t="s">
        <v>554</v>
      </c>
      <c r="G340" s="135" t="s">
        <v>166</v>
      </c>
      <c r="H340" s="136">
        <v>16.260000000000002</v>
      </c>
      <c r="I340" s="137"/>
      <c r="J340" s="138">
        <f>ROUND(I340*H340,2)</f>
        <v>0</v>
      </c>
      <c r="K340" s="139"/>
      <c r="L340" s="30"/>
      <c r="M340" s="140" t="s">
        <v>1</v>
      </c>
      <c r="N340" s="141" t="s">
        <v>39</v>
      </c>
      <c r="P340" s="142">
        <f>O340*H340</f>
        <v>0</v>
      </c>
      <c r="Q340" s="142">
        <v>1.259E-2</v>
      </c>
      <c r="R340" s="142">
        <f>Q340*H340</f>
        <v>0.20471340000000002</v>
      </c>
      <c r="S340" s="142">
        <v>0</v>
      </c>
      <c r="T340" s="143">
        <f>S340*H340</f>
        <v>0</v>
      </c>
      <c r="AR340" s="144" t="s">
        <v>231</v>
      </c>
      <c r="AT340" s="144" t="s">
        <v>147</v>
      </c>
      <c r="AU340" s="144" t="s">
        <v>83</v>
      </c>
      <c r="AY340" s="15" t="s">
        <v>145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5" t="s">
        <v>79</v>
      </c>
      <c r="BK340" s="145">
        <f>ROUND(I340*H340,2)</f>
        <v>0</v>
      </c>
      <c r="BL340" s="15" t="s">
        <v>231</v>
      </c>
      <c r="BM340" s="144" t="s">
        <v>555</v>
      </c>
    </row>
    <row r="341" spans="2:65" s="12" customFormat="1">
      <c r="B341" s="150"/>
      <c r="D341" s="146" t="s">
        <v>154</v>
      </c>
      <c r="E341" s="151" t="s">
        <v>1</v>
      </c>
      <c r="F341" s="152" t="s">
        <v>556</v>
      </c>
      <c r="H341" s="153">
        <v>16.260000000000002</v>
      </c>
      <c r="I341" s="154"/>
      <c r="L341" s="150"/>
      <c r="M341" s="155"/>
      <c r="T341" s="156"/>
      <c r="AT341" s="151" t="s">
        <v>154</v>
      </c>
      <c r="AU341" s="151" t="s">
        <v>83</v>
      </c>
      <c r="AV341" s="12" t="s">
        <v>83</v>
      </c>
      <c r="AW341" s="12" t="s">
        <v>31</v>
      </c>
      <c r="AX341" s="12" t="s">
        <v>74</v>
      </c>
      <c r="AY341" s="151" t="s">
        <v>145</v>
      </c>
    </row>
    <row r="342" spans="2:65" s="1" customFormat="1" ht="24.2" customHeight="1">
      <c r="B342" s="131"/>
      <c r="C342" s="132" t="s">
        <v>557</v>
      </c>
      <c r="D342" s="132" t="s">
        <v>147</v>
      </c>
      <c r="E342" s="133" t="s">
        <v>558</v>
      </c>
      <c r="F342" s="134" t="s">
        <v>559</v>
      </c>
      <c r="G342" s="135" t="s">
        <v>166</v>
      </c>
      <c r="H342" s="136">
        <v>126.84</v>
      </c>
      <c r="I342" s="137"/>
      <c r="J342" s="138">
        <f>ROUND(I342*H342,2)</f>
        <v>0</v>
      </c>
      <c r="K342" s="139"/>
      <c r="L342" s="30"/>
      <c r="M342" s="140" t="s">
        <v>1</v>
      </c>
      <c r="N342" s="141" t="s">
        <v>39</v>
      </c>
      <c r="P342" s="142">
        <f>O342*H342</f>
        <v>0</v>
      </c>
      <c r="Q342" s="142">
        <v>1.4999999999999999E-4</v>
      </c>
      <c r="R342" s="142">
        <f>Q342*H342</f>
        <v>1.9025999999999998E-2</v>
      </c>
      <c r="S342" s="142">
        <v>0</v>
      </c>
      <c r="T342" s="143">
        <f>S342*H342</f>
        <v>0</v>
      </c>
      <c r="AR342" s="144" t="s">
        <v>231</v>
      </c>
      <c r="AT342" s="144" t="s">
        <v>147</v>
      </c>
      <c r="AU342" s="144" t="s">
        <v>83</v>
      </c>
      <c r="AY342" s="15" t="s">
        <v>145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5" t="s">
        <v>79</v>
      </c>
      <c r="BK342" s="145">
        <f>ROUND(I342*H342,2)</f>
        <v>0</v>
      </c>
      <c r="BL342" s="15" t="s">
        <v>231</v>
      </c>
      <c r="BM342" s="144" t="s">
        <v>560</v>
      </c>
    </row>
    <row r="343" spans="2:65" s="12" customFormat="1">
      <c r="B343" s="150"/>
      <c r="D343" s="146" t="s">
        <v>154</v>
      </c>
      <c r="E343" s="151" t="s">
        <v>1</v>
      </c>
      <c r="F343" s="152" t="s">
        <v>561</v>
      </c>
      <c r="H343" s="153">
        <v>126.84</v>
      </c>
      <c r="I343" s="154"/>
      <c r="L343" s="150"/>
      <c r="M343" s="155"/>
      <c r="T343" s="156"/>
      <c r="AT343" s="151" t="s">
        <v>154</v>
      </c>
      <c r="AU343" s="151" t="s">
        <v>83</v>
      </c>
      <c r="AV343" s="12" t="s">
        <v>83</v>
      </c>
      <c r="AW343" s="12" t="s">
        <v>31</v>
      </c>
      <c r="AX343" s="12" t="s">
        <v>74</v>
      </c>
      <c r="AY343" s="151" t="s">
        <v>145</v>
      </c>
    </row>
    <row r="344" spans="2:65" s="1" customFormat="1" ht="21.75" customHeight="1">
      <c r="B344" s="131"/>
      <c r="C344" s="132" t="s">
        <v>562</v>
      </c>
      <c r="D344" s="132" t="s">
        <v>147</v>
      </c>
      <c r="E344" s="133" t="s">
        <v>563</v>
      </c>
      <c r="F344" s="134" t="s">
        <v>564</v>
      </c>
      <c r="G344" s="135" t="s">
        <v>166</v>
      </c>
      <c r="H344" s="136">
        <v>126.84</v>
      </c>
      <c r="I344" s="137"/>
      <c r="J344" s="138">
        <f>ROUND(I344*H344,2)</f>
        <v>0</v>
      </c>
      <c r="K344" s="139"/>
      <c r="L344" s="30"/>
      <c r="M344" s="140" t="s">
        <v>1</v>
      </c>
      <c r="N344" s="141" t="s">
        <v>39</v>
      </c>
      <c r="P344" s="142">
        <f>O344*H344</f>
        <v>0</v>
      </c>
      <c r="Q344" s="142">
        <v>6.9999999999999999E-4</v>
      </c>
      <c r="R344" s="142">
        <f>Q344*H344</f>
        <v>8.8788000000000006E-2</v>
      </c>
      <c r="S344" s="142">
        <v>0</v>
      </c>
      <c r="T344" s="143">
        <f>S344*H344</f>
        <v>0</v>
      </c>
      <c r="AR344" s="144" t="s">
        <v>231</v>
      </c>
      <c r="AT344" s="144" t="s">
        <v>147</v>
      </c>
      <c r="AU344" s="144" t="s">
        <v>83</v>
      </c>
      <c r="AY344" s="15" t="s">
        <v>145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5" t="s">
        <v>79</v>
      </c>
      <c r="BK344" s="145">
        <f>ROUND(I344*H344,2)</f>
        <v>0</v>
      </c>
      <c r="BL344" s="15" t="s">
        <v>231</v>
      </c>
      <c r="BM344" s="144" t="s">
        <v>565</v>
      </c>
    </row>
    <row r="345" spans="2:65" s="1" customFormat="1" ht="33" customHeight="1">
      <c r="B345" s="131"/>
      <c r="C345" s="132" t="s">
        <v>566</v>
      </c>
      <c r="D345" s="132" t="s">
        <v>147</v>
      </c>
      <c r="E345" s="133" t="s">
        <v>567</v>
      </c>
      <c r="F345" s="134" t="s">
        <v>568</v>
      </c>
      <c r="G345" s="135" t="s">
        <v>166</v>
      </c>
      <c r="H345" s="136">
        <v>299</v>
      </c>
      <c r="I345" s="137"/>
      <c r="J345" s="138">
        <f>ROUND(I345*H345,2)</f>
        <v>0</v>
      </c>
      <c r="K345" s="139"/>
      <c r="L345" s="30"/>
      <c r="M345" s="140" t="s">
        <v>1</v>
      </c>
      <c r="N345" s="141" t="s">
        <v>39</v>
      </c>
      <c r="P345" s="142">
        <f>O345*H345</f>
        <v>0</v>
      </c>
      <c r="Q345" s="142">
        <v>1.6729999999999998E-2</v>
      </c>
      <c r="R345" s="142">
        <f>Q345*H345</f>
        <v>5.0022699999999993</v>
      </c>
      <c r="S345" s="142">
        <v>0</v>
      </c>
      <c r="T345" s="143">
        <f>S345*H345</f>
        <v>0</v>
      </c>
      <c r="AR345" s="144" t="s">
        <v>231</v>
      </c>
      <c r="AT345" s="144" t="s">
        <v>147</v>
      </c>
      <c r="AU345" s="144" t="s">
        <v>83</v>
      </c>
      <c r="AY345" s="15" t="s">
        <v>145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5" t="s">
        <v>79</v>
      </c>
      <c r="BK345" s="145">
        <f>ROUND(I345*H345,2)</f>
        <v>0</v>
      </c>
      <c r="BL345" s="15" t="s">
        <v>231</v>
      </c>
      <c r="BM345" s="144" t="s">
        <v>569</v>
      </c>
    </row>
    <row r="346" spans="2:65" s="12" customFormat="1" ht="22.5">
      <c r="B346" s="150"/>
      <c r="D346" s="146" t="s">
        <v>154</v>
      </c>
      <c r="E346" s="151" t="s">
        <v>1</v>
      </c>
      <c r="F346" s="152" t="s">
        <v>570</v>
      </c>
      <c r="H346" s="153">
        <v>249</v>
      </c>
      <c r="I346" s="154"/>
      <c r="L346" s="150"/>
      <c r="M346" s="155"/>
      <c r="T346" s="156"/>
      <c r="AT346" s="151" t="s">
        <v>154</v>
      </c>
      <c r="AU346" s="151" t="s">
        <v>83</v>
      </c>
      <c r="AV346" s="12" t="s">
        <v>83</v>
      </c>
      <c r="AW346" s="12" t="s">
        <v>31</v>
      </c>
      <c r="AX346" s="12" t="s">
        <v>74</v>
      </c>
      <c r="AY346" s="151" t="s">
        <v>145</v>
      </c>
    </row>
    <row r="347" spans="2:65" s="12" customFormat="1">
      <c r="B347" s="150"/>
      <c r="D347" s="146" t="s">
        <v>154</v>
      </c>
      <c r="E347" s="151" t="s">
        <v>1</v>
      </c>
      <c r="F347" s="152" t="s">
        <v>571</v>
      </c>
      <c r="H347" s="153">
        <v>50</v>
      </c>
      <c r="I347" s="154"/>
      <c r="L347" s="150"/>
      <c r="M347" s="155"/>
      <c r="T347" s="156"/>
      <c r="AT347" s="151" t="s">
        <v>154</v>
      </c>
      <c r="AU347" s="151" t="s">
        <v>83</v>
      </c>
      <c r="AV347" s="12" t="s">
        <v>83</v>
      </c>
      <c r="AW347" s="12" t="s">
        <v>31</v>
      </c>
      <c r="AX347" s="12" t="s">
        <v>74</v>
      </c>
      <c r="AY347" s="151" t="s">
        <v>145</v>
      </c>
    </row>
    <row r="348" spans="2:65" s="1" customFormat="1" ht="16.5" customHeight="1">
      <c r="B348" s="131"/>
      <c r="C348" s="132" t="s">
        <v>572</v>
      </c>
      <c r="D348" s="132" t="s">
        <v>147</v>
      </c>
      <c r="E348" s="133" t="s">
        <v>573</v>
      </c>
      <c r="F348" s="134" t="s">
        <v>574</v>
      </c>
      <c r="G348" s="135" t="s">
        <v>166</v>
      </c>
      <c r="H348" s="136">
        <v>299</v>
      </c>
      <c r="I348" s="137"/>
      <c r="J348" s="138">
        <f>ROUND(I348*H348,2)</f>
        <v>0</v>
      </c>
      <c r="K348" s="139"/>
      <c r="L348" s="30"/>
      <c r="M348" s="140" t="s">
        <v>1</v>
      </c>
      <c r="N348" s="141" t="s">
        <v>39</v>
      </c>
      <c r="P348" s="142">
        <f>O348*H348</f>
        <v>0</v>
      </c>
      <c r="Q348" s="142">
        <v>6.9999999999999999E-4</v>
      </c>
      <c r="R348" s="142">
        <f>Q348*H348</f>
        <v>0.20929999999999999</v>
      </c>
      <c r="S348" s="142">
        <v>0</v>
      </c>
      <c r="T348" s="143">
        <f>S348*H348</f>
        <v>0</v>
      </c>
      <c r="AR348" s="144" t="s">
        <v>231</v>
      </c>
      <c r="AT348" s="144" t="s">
        <v>147</v>
      </c>
      <c r="AU348" s="144" t="s">
        <v>83</v>
      </c>
      <c r="AY348" s="15" t="s">
        <v>145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5" t="s">
        <v>79</v>
      </c>
      <c r="BK348" s="145">
        <f>ROUND(I348*H348,2)</f>
        <v>0</v>
      </c>
      <c r="BL348" s="15" t="s">
        <v>231</v>
      </c>
      <c r="BM348" s="144" t="s">
        <v>575</v>
      </c>
    </row>
    <row r="349" spans="2:65" s="1" customFormat="1" ht="24.2" customHeight="1">
      <c r="B349" s="131"/>
      <c r="C349" s="132" t="s">
        <v>576</v>
      </c>
      <c r="D349" s="132" t="s">
        <v>147</v>
      </c>
      <c r="E349" s="133" t="s">
        <v>577</v>
      </c>
      <c r="F349" s="134" t="s">
        <v>578</v>
      </c>
      <c r="G349" s="135" t="s">
        <v>434</v>
      </c>
      <c r="H349" s="136">
        <v>248</v>
      </c>
      <c r="I349" s="137"/>
      <c r="J349" s="138">
        <f>ROUND(I349*H349,2)</f>
        <v>0</v>
      </c>
      <c r="K349" s="139"/>
      <c r="L349" s="30"/>
      <c r="M349" s="140" t="s">
        <v>1</v>
      </c>
      <c r="N349" s="141" t="s">
        <v>39</v>
      </c>
      <c r="P349" s="142">
        <f>O349*H349</f>
        <v>0</v>
      </c>
      <c r="Q349" s="142">
        <v>3.6850000000000001E-2</v>
      </c>
      <c r="R349" s="142">
        <f>Q349*H349</f>
        <v>9.1387999999999998</v>
      </c>
      <c r="S349" s="142">
        <v>0</v>
      </c>
      <c r="T349" s="143">
        <f>S349*H349</f>
        <v>0</v>
      </c>
      <c r="AR349" s="144" t="s">
        <v>231</v>
      </c>
      <c r="AT349" s="144" t="s">
        <v>147</v>
      </c>
      <c r="AU349" s="144" t="s">
        <v>83</v>
      </c>
      <c r="AY349" s="15" t="s">
        <v>145</v>
      </c>
      <c r="BE349" s="145">
        <f>IF(N349="základní",J349,0)</f>
        <v>0</v>
      </c>
      <c r="BF349" s="145">
        <f>IF(N349="snížená",J349,0)</f>
        <v>0</v>
      </c>
      <c r="BG349" s="145">
        <f>IF(N349="zákl. přenesená",J349,0)</f>
        <v>0</v>
      </c>
      <c r="BH349" s="145">
        <f>IF(N349="sníž. přenesená",J349,0)</f>
        <v>0</v>
      </c>
      <c r="BI349" s="145">
        <f>IF(N349="nulová",J349,0)</f>
        <v>0</v>
      </c>
      <c r="BJ349" s="15" t="s">
        <v>79</v>
      </c>
      <c r="BK349" s="145">
        <f>ROUND(I349*H349,2)</f>
        <v>0</v>
      </c>
      <c r="BL349" s="15" t="s">
        <v>231</v>
      </c>
      <c r="BM349" s="144" t="s">
        <v>579</v>
      </c>
    </row>
    <row r="350" spans="2:65" s="12" customFormat="1">
      <c r="B350" s="150"/>
      <c r="D350" s="146" t="s">
        <v>154</v>
      </c>
      <c r="E350" s="151" t="s">
        <v>1</v>
      </c>
      <c r="F350" s="152" t="s">
        <v>580</v>
      </c>
      <c r="H350" s="153">
        <v>48</v>
      </c>
      <c r="I350" s="154"/>
      <c r="L350" s="150"/>
      <c r="M350" s="155"/>
      <c r="T350" s="156"/>
      <c r="AT350" s="151" t="s">
        <v>154</v>
      </c>
      <c r="AU350" s="151" t="s">
        <v>83</v>
      </c>
      <c r="AV350" s="12" t="s">
        <v>83</v>
      </c>
      <c r="AW350" s="12" t="s">
        <v>31</v>
      </c>
      <c r="AX350" s="12" t="s">
        <v>74</v>
      </c>
      <c r="AY350" s="151" t="s">
        <v>145</v>
      </c>
    </row>
    <row r="351" spans="2:65" s="12" customFormat="1">
      <c r="B351" s="150"/>
      <c r="D351" s="146" t="s">
        <v>154</v>
      </c>
      <c r="E351" s="151" t="s">
        <v>1</v>
      </c>
      <c r="F351" s="152" t="s">
        <v>581</v>
      </c>
      <c r="H351" s="153">
        <v>200</v>
      </c>
      <c r="I351" s="154"/>
      <c r="L351" s="150"/>
      <c r="M351" s="155"/>
      <c r="T351" s="156"/>
      <c r="AT351" s="151" t="s">
        <v>154</v>
      </c>
      <c r="AU351" s="151" t="s">
        <v>83</v>
      </c>
      <c r="AV351" s="12" t="s">
        <v>83</v>
      </c>
      <c r="AW351" s="12" t="s">
        <v>31</v>
      </c>
      <c r="AX351" s="12" t="s">
        <v>74</v>
      </c>
      <c r="AY351" s="151" t="s">
        <v>145</v>
      </c>
    </row>
    <row r="352" spans="2:65" s="1" customFormat="1" ht="33" customHeight="1">
      <c r="B352" s="131"/>
      <c r="C352" s="132" t="s">
        <v>582</v>
      </c>
      <c r="D352" s="132" t="s">
        <v>147</v>
      </c>
      <c r="E352" s="133" t="s">
        <v>583</v>
      </c>
      <c r="F352" s="134" t="s">
        <v>584</v>
      </c>
      <c r="G352" s="135" t="s">
        <v>171</v>
      </c>
      <c r="H352" s="136">
        <v>1</v>
      </c>
      <c r="I352" s="137"/>
      <c r="J352" s="138">
        <f>ROUND(I352*H352,2)</f>
        <v>0</v>
      </c>
      <c r="K352" s="139"/>
      <c r="L352" s="30"/>
      <c r="M352" s="140" t="s">
        <v>1</v>
      </c>
      <c r="N352" s="141" t="s">
        <v>39</v>
      </c>
      <c r="P352" s="142">
        <f>O352*H352</f>
        <v>0</v>
      </c>
      <c r="Q352" s="142">
        <v>0</v>
      </c>
      <c r="R352" s="142">
        <f>Q352*H352</f>
        <v>0</v>
      </c>
      <c r="S352" s="142">
        <v>0</v>
      </c>
      <c r="T352" s="143">
        <f>S352*H352</f>
        <v>0</v>
      </c>
      <c r="AR352" s="144" t="s">
        <v>231</v>
      </c>
      <c r="AT352" s="144" t="s">
        <v>147</v>
      </c>
      <c r="AU352" s="144" t="s">
        <v>83</v>
      </c>
      <c r="AY352" s="15" t="s">
        <v>145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5" t="s">
        <v>79</v>
      </c>
      <c r="BK352" s="145">
        <f>ROUND(I352*H352,2)</f>
        <v>0</v>
      </c>
      <c r="BL352" s="15" t="s">
        <v>231</v>
      </c>
      <c r="BM352" s="144" t="s">
        <v>585</v>
      </c>
    </row>
    <row r="353" spans="2:65" s="12" customFormat="1">
      <c r="B353" s="150"/>
      <c r="D353" s="146" t="s">
        <v>154</v>
      </c>
      <c r="E353" s="151" t="s">
        <v>1</v>
      </c>
      <c r="F353" s="152" t="s">
        <v>586</v>
      </c>
      <c r="H353" s="153">
        <v>1</v>
      </c>
      <c r="I353" s="154"/>
      <c r="L353" s="150"/>
      <c r="M353" s="155"/>
      <c r="T353" s="156"/>
      <c r="AT353" s="151" t="s">
        <v>154</v>
      </c>
      <c r="AU353" s="151" t="s">
        <v>83</v>
      </c>
      <c r="AV353" s="12" t="s">
        <v>83</v>
      </c>
      <c r="AW353" s="12" t="s">
        <v>31</v>
      </c>
      <c r="AX353" s="12" t="s">
        <v>79</v>
      </c>
      <c r="AY353" s="151" t="s">
        <v>145</v>
      </c>
    </row>
    <row r="354" spans="2:65" s="1" customFormat="1" ht="24.2" customHeight="1">
      <c r="B354" s="131"/>
      <c r="C354" s="163" t="s">
        <v>587</v>
      </c>
      <c r="D354" s="163" t="s">
        <v>396</v>
      </c>
      <c r="E354" s="164" t="s">
        <v>588</v>
      </c>
      <c r="F354" s="165" t="s">
        <v>589</v>
      </c>
      <c r="G354" s="166" t="s">
        <v>171</v>
      </c>
      <c r="H354" s="167">
        <v>1</v>
      </c>
      <c r="I354" s="168"/>
      <c r="J354" s="169">
        <f>ROUND(I354*H354,2)</f>
        <v>0</v>
      </c>
      <c r="K354" s="170"/>
      <c r="L354" s="171"/>
      <c r="M354" s="172" t="s">
        <v>1</v>
      </c>
      <c r="N354" s="173" t="s">
        <v>39</v>
      </c>
      <c r="P354" s="142">
        <f>O354*H354</f>
        <v>0</v>
      </c>
      <c r="Q354" s="142">
        <v>3.6999999999999998E-2</v>
      </c>
      <c r="R354" s="142">
        <f>Q354*H354</f>
        <v>3.6999999999999998E-2</v>
      </c>
      <c r="S354" s="142">
        <v>0</v>
      </c>
      <c r="T354" s="143">
        <f>S354*H354</f>
        <v>0</v>
      </c>
      <c r="AR354" s="144" t="s">
        <v>304</v>
      </c>
      <c r="AT354" s="144" t="s">
        <v>396</v>
      </c>
      <c r="AU354" s="144" t="s">
        <v>83</v>
      </c>
      <c r="AY354" s="15" t="s">
        <v>145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5" t="s">
        <v>79</v>
      </c>
      <c r="BK354" s="145">
        <f>ROUND(I354*H354,2)</f>
        <v>0</v>
      </c>
      <c r="BL354" s="15" t="s">
        <v>231</v>
      </c>
      <c r="BM354" s="144" t="s">
        <v>590</v>
      </c>
    </row>
    <row r="355" spans="2:65" s="1" customFormat="1" ht="37.9" customHeight="1">
      <c r="B355" s="131"/>
      <c r="C355" s="132" t="s">
        <v>591</v>
      </c>
      <c r="D355" s="132" t="s">
        <v>147</v>
      </c>
      <c r="E355" s="133" t="s">
        <v>592</v>
      </c>
      <c r="F355" s="134" t="s">
        <v>593</v>
      </c>
      <c r="G355" s="135" t="s">
        <v>166</v>
      </c>
      <c r="H355" s="136">
        <v>39.1</v>
      </c>
      <c r="I355" s="137"/>
      <c r="J355" s="138">
        <f>ROUND(I355*H355,2)</f>
        <v>0</v>
      </c>
      <c r="K355" s="139"/>
      <c r="L355" s="30"/>
      <c r="M355" s="140" t="s">
        <v>1</v>
      </c>
      <c r="N355" s="141" t="s">
        <v>39</v>
      </c>
      <c r="P355" s="142">
        <f>O355*H355</f>
        <v>0</v>
      </c>
      <c r="Q355" s="142">
        <v>0</v>
      </c>
      <c r="R355" s="142">
        <f>Q355*H355</f>
        <v>0</v>
      </c>
      <c r="S355" s="142">
        <v>0</v>
      </c>
      <c r="T355" s="143">
        <f>S355*H355</f>
        <v>0</v>
      </c>
      <c r="AR355" s="144" t="s">
        <v>231</v>
      </c>
      <c r="AT355" s="144" t="s">
        <v>147</v>
      </c>
      <c r="AU355" s="144" t="s">
        <v>83</v>
      </c>
      <c r="AY355" s="15" t="s">
        <v>145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5" t="s">
        <v>79</v>
      </c>
      <c r="BK355" s="145">
        <f>ROUND(I355*H355,2)</f>
        <v>0</v>
      </c>
      <c r="BL355" s="15" t="s">
        <v>231</v>
      </c>
      <c r="BM355" s="144" t="s">
        <v>594</v>
      </c>
    </row>
    <row r="356" spans="2:65" s="12" customFormat="1">
      <c r="B356" s="150"/>
      <c r="D356" s="146" t="s">
        <v>154</v>
      </c>
      <c r="E356" s="151" t="s">
        <v>1</v>
      </c>
      <c r="F356" s="152" t="s">
        <v>595</v>
      </c>
      <c r="H356" s="153">
        <v>39.1</v>
      </c>
      <c r="I356" s="154"/>
      <c r="L356" s="150"/>
      <c r="M356" s="155"/>
      <c r="T356" s="156"/>
      <c r="AT356" s="151" t="s">
        <v>154</v>
      </c>
      <c r="AU356" s="151" t="s">
        <v>83</v>
      </c>
      <c r="AV356" s="12" t="s">
        <v>83</v>
      </c>
      <c r="AW356" s="12" t="s">
        <v>31</v>
      </c>
      <c r="AX356" s="12" t="s">
        <v>74</v>
      </c>
      <c r="AY356" s="151" t="s">
        <v>145</v>
      </c>
    </row>
    <row r="357" spans="2:65" s="1" customFormat="1" ht="49.15" customHeight="1">
      <c r="B357" s="131"/>
      <c r="C357" s="132" t="s">
        <v>596</v>
      </c>
      <c r="D357" s="132" t="s">
        <v>147</v>
      </c>
      <c r="E357" s="133" t="s">
        <v>597</v>
      </c>
      <c r="F357" s="134" t="s">
        <v>598</v>
      </c>
      <c r="G357" s="135" t="s">
        <v>166</v>
      </c>
      <c r="H357" s="136">
        <v>11.4</v>
      </c>
      <c r="I357" s="137"/>
      <c r="J357" s="138">
        <f>ROUND(I357*H357,2)</f>
        <v>0</v>
      </c>
      <c r="K357" s="139"/>
      <c r="L357" s="30"/>
      <c r="M357" s="140" t="s">
        <v>1</v>
      </c>
      <c r="N357" s="141" t="s">
        <v>39</v>
      </c>
      <c r="P357" s="142">
        <f>O357*H357</f>
        <v>0</v>
      </c>
      <c r="Q357" s="142">
        <v>0</v>
      </c>
      <c r="R357" s="142">
        <f>Q357*H357</f>
        <v>0</v>
      </c>
      <c r="S357" s="142">
        <v>0</v>
      </c>
      <c r="T357" s="143">
        <f>S357*H357</f>
        <v>0</v>
      </c>
      <c r="AR357" s="144" t="s">
        <v>231</v>
      </c>
      <c r="AT357" s="144" t="s">
        <v>147</v>
      </c>
      <c r="AU357" s="144" t="s">
        <v>83</v>
      </c>
      <c r="AY357" s="15" t="s">
        <v>145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5" t="s">
        <v>79</v>
      </c>
      <c r="BK357" s="145">
        <f>ROUND(I357*H357,2)</f>
        <v>0</v>
      </c>
      <c r="BL357" s="15" t="s">
        <v>231</v>
      </c>
      <c r="BM357" s="144" t="s">
        <v>599</v>
      </c>
    </row>
    <row r="358" spans="2:65" s="12" customFormat="1">
      <c r="B358" s="150"/>
      <c r="D358" s="146" t="s">
        <v>154</v>
      </c>
      <c r="E358" s="151" t="s">
        <v>1</v>
      </c>
      <c r="F358" s="152" t="s">
        <v>600</v>
      </c>
      <c r="H358" s="153">
        <v>11.4</v>
      </c>
      <c r="I358" s="154"/>
      <c r="L358" s="150"/>
      <c r="M358" s="155"/>
      <c r="T358" s="156"/>
      <c r="AT358" s="151" t="s">
        <v>154</v>
      </c>
      <c r="AU358" s="151" t="s">
        <v>83</v>
      </c>
      <c r="AV358" s="12" t="s">
        <v>83</v>
      </c>
      <c r="AW358" s="12" t="s">
        <v>31</v>
      </c>
      <c r="AX358" s="12" t="s">
        <v>74</v>
      </c>
      <c r="AY358" s="151" t="s">
        <v>145</v>
      </c>
    </row>
    <row r="359" spans="2:65" s="1" customFormat="1" ht="55.5" customHeight="1">
      <c r="B359" s="131"/>
      <c r="C359" s="132" t="s">
        <v>601</v>
      </c>
      <c r="D359" s="132" t="s">
        <v>147</v>
      </c>
      <c r="E359" s="133" t="s">
        <v>602</v>
      </c>
      <c r="F359" s="134" t="s">
        <v>603</v>
      </c>
      <c r="G359" s="135" t="s">
        <v>166</v>
      </c>
      <c r="H359" s="136">
        <v>8.3000000000000007</v>
      </c>
      <c r="I359" s="137"/>
      <c r="J359" s="138">
        <f>ROUND(I359*H359,2)</f>
        <v>0</v>
      </c>
      <c r="K359" s="139"/>
      <c r="L359" s="30"/>
      <c r="M359" s="140" t="s">
        <v>1</v>
      </c>
      <c r="N359" s="141" t="s">
        <v>39</v>
      </c>
      <c r="P359" s="142">
        <f>O359*H359</f>
        <v>0</v>
      </c>
      <c r="Q359" s="142">
        <v>0</v>
      </c>
      <c r="R359" s="142">
        <f>Q359*H359</f>
        <v>0</v>
      </c>
      <c r="S359" s="142">
        <v>0</v>
      </c>
      <c r="T359" s="143">
        <f>S359*H359</f>
        <v>0</v>
      </c>
      <c r="AR359" s="144" t="s">
        <v>231</v>
      </c>
      <c r="AT359" s="144" t="s">
        <v>147</v>
      </c>
      <c r="AU359" s="144" t="s">
        <v>83</v>
      </c>
      <c r="AY359" s="15" t="s">
        <v>145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5" t="s">
        <v>79</v>
      </c>
      <c r="BK359" s="145">
        <f>ROUND(I359*H359,2)</f>
        <v>0</v>
      </c>
      <c r="BL359" s="15" t="s">
        <v>231</v>
      </c>
      <c r="BM359" s="144" t="s">
        <v>604</v>
      </c>
    </row>
    <row r="360" spans="2:65" s="12" customFormat="1">
      <c r="B360" s="150"/>
      <c r="D360" s="146" t="s">
        <v>154</v>
      </c>
      <c r="E360" s="151" t="s">
        <v>1</v>
      </c>
      <c r="F360" s="152" t="s">
        <v>605</v>
      </c>
      <c r="H360" s="153">
        <v>8.3000000000000007</v>
      </c>
      <c r="I360" s="154"/>
      <c r="L360" s="150"/>
      <c r="M360" s="155"/>
      <c r="T360" s="156"/>
      <c r="AT360" s="151" t="s">
        <v>154</v>
      </c>
      <c r="AU360" s="151" t="s">
        <v>83</v>
      </c>
      <c r="AV360" s="12" t="s">
        <v>83</v>
      </c>
      <c r="AW360" s="12" t="s">
        <v>31</v>
      </c>
      <c r="AX360" s="12" t="s">
        <v>74</v>
      </c>
      <c r="AY360" s="151" t="s">
        <v>145</v>
      </c>
    </row>
    <row r="361" spans="2:65" s="1" customFormat="1" ht="62.65" customHeight="1">
      <c r="B361" s="131"/>
      <c r="C361" s="132" t="s">
        <v>606</v>
      </c>
      <c r="D361" s="132" t="s">
        <v>147</v>
      </c>
      <c r="E361" s="133" t="s">
        <v>607</v>
      </c>
      <c r="F361" s="134" t="s">
        <v>608</v>
      </c>
      <c r="G361" s="135" t="s">
        <v>166</v>
      </c>
      <c r="H361" s="136">
        <v>28.1</v>
      </c>
      <c r="I361" s="137"/>
      <c r="J361" s="138">
        <f>ROUND(I361*H361,2)</f>
        <v>0</v>
      </c>
      <c r="K361" s="139"/>
      <c r="L361" s="30"/>
      <c r="M361" s="140" t="s">
        <v>1</v>
      </c>
      <c r="N361" s="141" t="s">
        <v>39</v>
      </c>
      <c r="P361" s="142">
        <f>O361*H361</f>
        <v>0</v>
      </c>
      <c r="Q361" s="142">
        <v>0</v>
      </c>
      <c r="R361" s="142">
        <f>Q361*H361</f>
        <v>0</v>
      </c>
      <c r="S361" s="142">
        <v>0</v>
      </c>
      <c r="T361" s="143">
        <f>S361*H361</f>
        <v>0</v>
      </c>
      <c r="AR361" s="144" t="s">
        <v>231</v>
      </c>
      <c r="AT361" s="144" t="s">
        <v>147</v>
      </c>
      <c r="AU361" s="144" t="s">
        <v>83</v>
      </c>
      <c r="AY361" s="15" t="s">
        <v>145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5" t="s">
        <v>79</v>
      </c>
      <c r="BK361" s="145">
        <f>ROUND(I361*H361,2)</f>
        <v>0</v>
      </c>
      <c r="BL361" s="15" t="s">
        <v>231</v>
      </c>
      <c r="BM361" s="144" t="s">
        <v>609</v>
      </c>
    </row>
    <row r="362" spans="2:65" s="12" customFormat="1">
      <c r="B362" s="150"/>
      <c r="D362" s="146" t="s">
        <v>154</v>
      </c>
      <c r="E362" s="151" t="s">
        <v>1</v>
      </c>
      <c r="F362" s="152" t="s">
        <v>610</v>
      </c>
      <c r="H362" s="153">
        <v>28.1</v>
      </c>
      <c r="I362" s="154"/>
      <c r="L362" s="150"/>
      <c r="M362" s="155"/>
      <c r="T362" s="156"/>
      <c r="AT362" s="151" t="s">
        <v>154</v>
      </c>
      <c r="AU362" s="151" t="s">
        <v>83</v>
      </c>
      <c r="AV362" s="12" t="s">
        <v>83</v>
      </c>
      <c r="AW362" s="12" t="s">
        <v>31</v>
      </c>
      <c r="AX362" s="12" t="s">
        <v>74</v>
      </c>
      <c r="AY362" s="151" t="s">
        <v>145</v>
      </c>
    </row>
    <row r="363" spans="2:65" s="1" customFormat="1" ht="55.5" customHeight="1">
      <c r="B363" s="131"/>
      <c r="C363" s="132" t="s">
        <v>611</v>
      </c>
      <c r="D363" s="132" t="s">
        <v>147</v>
      </c>
      <c r="E363" s="133" t="s">
        <v>612</v>
      </c>
      <c r="F363" s="134" t="s">
        <v>613</v>
      </c>
      <c r="G363" s="135" t="s">
        <v>166</v>
      </c>
      <c r="H363" s="136">
        <v>1.8</v>
      </c>
      <c r="I363" s="137"/>
      <c r="J363" s="138">
        <f>ROUND(I363*H363,2)</f>
        <v>0</v>
      </c>
      <c r="K363" s="139"/>
      <c r="L363" s="30"/>
      <c r="M363" s="140" t="s">
        <v>1</v>
      </c>
      <c r="N363" s="141" t="s">
        <v>39</v>
      </c>
      <c r="P363" s="142">
        <f>O363*H363</f>
        <v>0</v>
      </c>
      <c r="Q363" s="142">
        <v>0</v>
      </c>
      <c r="R363" s="142">
        <f>Q363*H363</f>
        <v>0</v>
      </c>
      <c r="S363" s="142">
        <v>0</v>
      </c>
      <c r="T363" s="143">
        <f>S363*H363</f>
        <v>0</v>
      </c>
      <c r="AR363" s="144" t="s">
        <v>231</v>
      </c>
      <c r="AT363" s="144" t="s">
        <v>147</v>
      </c>
      <c r="AU363" s="144" t="s">
        <v>83</v>
      </c>
      <c r="AY363" s="15" t="s">
        <v>145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5" t="s">
        <v>79</v>
      </c>
      <c r="BK363" s="145">
        <f>ROUND(I363*H363,2)</f>
        <v>0</v>
      </c>
      <c r="BL363" s="15" t="s">
        <v>231</v>
      </c>
      <c r="BM363" s="144" t="s">
        <v>614</v>
      </c>
    </row>
    <row r="364" spans="2:65" s="12" customFormat="1">
      <c r="B364" s="150"/>
      <c r="D364" s="146" t="s">
        <v>154</v>
      </c>
      <c r="E364" s="151" t="s">
        <v>1</v>
      </c>
      <c r="F364" s="152" t="s">
        <v>615</v>
      </c>
      <c r="H364" s="153">
        <v>1.8</v>
      </c>
      <c r="I364" s="154"/>
      <c r="L364" s="150"/>
      <c r="M364" s="155"/>
      <c r="T364" s="156"/>
      <c r="AT364" s="151" t="s">
        <v>154</v>
      </c>
      <c r="AU364" s="151" t="s">
        <v>83</v>
      </c>
      <c r="AV364" s="12" t="s">
        <v>83</v>
      </c>
      <c r="AW364" s="12" t="s">
        <v>31</v>
      </c>
      <c r="AX364" s="12" t="s">
        <v>74</v>
      </c>
      <c r="AY364" s="151" t="s">
        <v>145</v>
      </c>
    </row>
    <row r="365" spans="2:65" s="1" customFormat="1" ht="37.9" customHeight="1">
      <c r="B365" s="131"/>
      <c r="C365" s="132" t="s">
        <v>616</v>
      </c>
      <c r="D365" s="132" t="s">
        <v>147</v>
      </c>
      <c r="E365" s="133" t="s">
        <v>617</v>
      </c>
      <c r="F365" s="134" t="s">
        <v>618</v>
      </c>
      <c r="G365" s="135" t="s">
        <v>166</v>
      </c>
      <c r="H365" s="136">
        <v>24.6</v>
      </c>
      <c r="I365" s="137"/>
      <c r="J365" s="138">
        <f>ROUND(I365*H365,2)</f>
        <v>0</v>
      </c>
      <c r="K365" s="139"/>
      <c r="L365" s="30"/>
      <c r="M365" s="140" t="s">
        <v>1</v>
      </c>
      <c r="N365" s="141" t="s">
        <v>39</v>
      </c>
      <c r="P365" s="142">
        <f>O365*H365</f>
        <v>0</v>
      </c>
      <c r="Q365" s="142">
        <v>0</v>
      </c>
      <c r="R365" s="142">
        <f>Q365*H365</f>
        <v>0</v>
      </c>
      <c r="S365" s="142">
        <v>0</v>
      </c>
      <c r="T365" s="143">
        <f>S365*H365</f>
        <v>0</v>
      </c>
      <c r="AR365" s="144" t="s">
        <v>231</v>
      </c>
      <c r="AT365" s="144" t="s">
        <v>147</v>
      </c>
      <c r="AU365" s="144" t="s">
        <v>83</v>
      </c>
      <c r="AY365" s="15" t="s">
        <v>145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5" t="s">
        <v>79</v>
      </c>
      <c r="BK365" s="145">
        <f>ROUND(I365*H365,2)</f>
        <v>0</v>
      </c>
      <c r="BL365" s="15" t="s">
        <v>231</v>
      </c>
      <c r="BM365" s="144" t="s">
        <v>619</v>
      </c>
    </row>
    <row r="366" spans="2:65" s="12" customFormat="1">
      <c r="B366" s="150"/>
      <c r="D366" s="146" t="s">
        <v>154</v>
      </c>
      <c r="E366" s="151" t="s">
        <v>1</v>
      </c>
      <c r="F366" s="152" t="s">
        <v>620</v>
      </c>
      <c r="H366" s="153">
        <v>24.6</v>
      </c>
      <c r="I366" s="154"/>
      <c r="L366" s="150"/>
      <c r="M366" s="155"/>
      <c r="T366" s="156"/>
      <c r="AT366" s="151" t="s">
        <v>154</v>
      </c>
      <c r="AU366" s="151" t="s">
        <v>83</v>
      </c>
      <c r="AV366" s="12" t="s">
        <v>83</v>
      </c>
      <c r="AW366" s="12" t="s">
        <v>31</v>
      </c>
      <c r="AX366" s="12" t="s">
        <v>74</v>
      </c>
      <c r="AY366" s="151" t="s">
        <v>145</v>
      </c>
    </row>
    <row r="367" spans="2:65" s="1" customFormat="1" ht="44.25" customHeight="1">
      <c r="B367" s="131"/>
      <c r="C367" s="132" t="s">
        <v>621</v>
      </c>
      <c r="D367" s="132" t="s">
        <v>147</v>
      </c>
      <c r="E367" s="133" t="s">
        <v>622</v>
      </c>
      <c r="F367" s="134" t="s">
        <v>623</v>
      </c>
      <c r="G367" s="135" t="s">
        <v>166</v>
      </c>
      <c r="H367" s="136">
        <v>7.8</v>
      </c>
      <c r="I367" s="137"/>
      <c r="J367" s="138">
        <f>ROUND(I367*H367,2)</f>
        <v>0</v>
      </c>
      <c r="K367" s="139"/>
      <c r="L367" s="30"/>
      <c r="M367" s="140" t="s">
        <v>1</v>
      </c>
      <c r="N367" s="141" t="s">
        <v>39</v>
      </c>
      <c r="P367" s="142">
        <f>O367*H367</f>
        <v>0</v>
      </c>
      <c r="Q367" s="142">
        <v>0</v>
      </c>
      <c r="R367" s="142">
        <f>Q367*H367</f>
        <v>0</v>
      </c>
      <c r="S367" s="142">
        <v>0</v>
      </c>
      <c r="T367" s="143">
        <f>S367*H367</f>
        <v>0</v>
      </c>
      <c r="AR367" s="144" t="s">
        <v>231</v>
      </c>
      <c r="AT367" s="144" t="s">
        <v>147</v>
      </c>
      <c r="AU367" s="144" t="s">
        <v>83</v>
      </c>
      <c r="AY367" s="15" t="s">
        <v>145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5" t="s">
        <v>79</v>
      </c>
      <c r="BK367" s="145">
        <f>ROUND(I367*H367,2)</f>
        <v>0</v>
      </c>
      <c r="BL367" s="15" t="s">
        <v>231</v>
      </c>
      <c r="BM367" s="144" t="s">
        <v>624</v>
      </c>
    </row>
    <row r="368" spans="2:65" s="12" customFormat="1">
      <c r="B368" s="150"/>
      <c r="D368" s="146" t="s">
        <v>154</v>
      </c>
      <c r="E368" s="151" t="s">
        <v>1</v>
      </c>
      <c r="F368" s="152" t="s">
        <v>625</v>
      </c>
      <c r="H368" s="153">
        <v>7.8</v>
      </c>
      <c r="I368" s="154"/>
      <c r="L368" s="150"/>
      <c r="M368" s="155"/>
      <c r="T368" s="156"/>
      <c r="AT368" s="151" t="s">
        <v>154</v>
      </c>
      <c r="AU368" s="151" t="s">
        <v>83</v>
      </c>
      <c r="AV368" s="12" t="s">
        <v>83</v>
      </c>
      <c r="AW368" s="12" t="s">
        <v>31</v>
      </c>
      <c r="AX368" s="12" t="s">
        <v>74</v>
      </c>
      <c r="AY368" s="151" t="s">
        <v>145</v>
      </c>
    </row>
    <row r="369" spans="2:65" s="1" customFormat="1" ht="55.5" customHeight="1">
      <c r="B369" s="131"/>
      <c r="C369" s="132" t="s">
        <v>626</v>
      </c>
      <c r="D369" s="132" t="s">
        <v>147</v>
      </c>
      <c r="E369" s="133" t="s">
        <v>627</v>
      </c>
      <c r="F369" s="134" t="s">
        <v>628</v>
      </c>
      <c r="G369" s="135" t="s">
        <v>166</v>
      </c>
      <c r="H369" s="136">
        <v>14</v>
      </c>
      <c r="I369" s="137"/>
      <c r="J369" s="138">
        <f>ROUND(I369*H369,2)</f>
        <v>0</v>
      </c>
      <c r="K369" s="139"/>
      <c r="L369" s="30"/>
      <c r="M369" s="140" t="s">
        <v>1</v>
      </c>
      <c r="N369" s="141" t="s">
        <v>39</v>
      </c>
      <c r="P369" s="142">
        <f>O369*H369</f>
        <v>0</v>
      </c>
      <c r="Q369" s="142">
        <v>0</v>
      </c>
      <c r="R369" s="142">
        <f>Q369*H369</f>
        <v>0</v>
      </c>
      <c r="S369" s="142">
        <v>0</v>
      </c>
      <c r="T369" s="143">
        <f>S369*H369</f>
        <v>0</v>
      </c>
      <c r="AR369" s="144" t="s">
        <v>231</v>
      </c>
      <c r="AT369" s="144" t="s">
        <v>147</v>
      </c>
      <c r="AU369" s="144" t="s">
        <v>83</v>
      </c>
      <c r="AY369" s="15" t="s">
        <v>145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5" t="s">
        <v>79</v>
      </c>
      <c r="BK369" s="145">
        <f>ROUND(I369*H369,2)</f>
        <v>0</v>
      </c>
      <c r="BL369" s="15" t="s">
        <v>231</v>
      </c>
      <c r="BM369" s="144" t="s">
        <v>629</v>
      </c>
    </row>
    <row r="370" spans="2:65" s="12" customFormat="1">
      <c r="B370" s="150"/>
      <c r="D370" s="146" t="s">
        <v>154</v>
      </c>
      <c r="E370" s="151" t="s">
        <v>1</v>
      </c>
      <c r="F370" s="152" t="s">
        <v>630</v>
      </c>
      <c r="H370" s="153">
        <v>14</v>
      </c>
      <c r="I370" s="154"/>
      <c r="L370" s="150"/>
      <c r="M370" s="155"/>
      <c r="T370" s="156"/>
      <c r="AT370" s="151" t="s">
        <v>154</v>
      </c>
      <c r="AU370" s="151" t="s">
        <v>83</v>
      </c>
      <c r="AV370" s="12" t="s">
        <v>83</v>
      </c>
      <c r="AW370" s="12" t="s">
        <v>31</v>
      </c>
      <c r="AX370" s="12" t="s">
        <v>74</v>
      </c>
      <c r="AY370" s="151" t="s">
        <v>145</v>
      </c>
    </row>
    <row r="371" spans="2:65" s="1" customFormat="1" ht="24.2" customHeight="1">
      <c r="B371" s="131"/>
      <c r="C371" s="132" t="s">
        <v>631</v>
      </c>
      <c r="D371" s="132" t="s">
        <v>147</v>
      </c>
      <c r="E371" s="133" t="s">
        <v>632</v>
      </c>
      <c r="F371" s="134" t="s">
        <v>633</v>
      </c>
      <c r="G371" s="135" t="s">
        <v>150</v>
      </c>
      <c r="H371" s="136">
        <v>34.771000000000001</v>
      </c>
      <c r="I371" s="137"/>
      <c r="J371" s="138">
        <f>ROUND(I371*H371,2)</f>
        <v>0</v>
      </c>
      <c r="K371" s="139"/>
      <c r="L371" s="30"/>
      <c r="M371" s="140" t="s">
        <v>1</v>
      </c>
      <c r="N371" s="141" t="s">
        <v>39</v>
      </c>
      <c r="P371" s="142">
        <f>O371*H371</f>
        <v>0</v>
      </c>
      <c r="Q371" s="142">
        <v>0</v>
      </c>
      <c r="R371" s="142">
        <f>Q371*H371</f>
        <v>0</v>
      </c>
      <c r="S371" s="142">
        <v>0</v>
      </c>
      <c r="T371" s="143">
        <f>S371*H371</f>
        <v>0</v>
      </c>
      <c r="AR371" s="144" t="s">
        <v>231</v>
      </c>
      <c r="AT371" s="144" t="s">
        <v>147</v>
      </c>
      <c r="AU371" s="144" t="s">
        <v>83</v>
      </c>
      <c r="AY371" s="15" t="s">
        <v>145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5" t="s">
        <v>79</v>
      </c>
      <c r="BK371" s="145">
        <f>ROUND(I371*H371,2)</f>
        <v>0</v>
      </c>
      <c r="BL371" s="15" t="s">
        <v>231</v>
      </c>
      <c r="BM371" s="144" t="s">
        <v>634</v>
      </c>
    </row>
    <row r="372" spans="2:65" s="1" customFormat="1" ht="24.2" customHeight="1">
      <c r="B372" s="131"/>
      <c r="C372" s="132" t="s">
        <v>635</v>
      </c>
      <c r="D372" s="132" t="s">
        <v>147</v>
      </c>
      <c r="E372" s="133" t="s">
        <v>636</v>
      </c>
      <c r="F372" s="134" t="s">
        <v>637</v>
      </c>
      <c r="G372" s="135" t="s">
        <v>150</v>
      </c>
      <c r="H372" s="136">
        <v>34.771000000000001</v>
      </c>
      <c r="I372" s="137"/>
      <c r="J372" s="138">
        <f>ROUND(I372*H372,2)</f>
        <v>0</v>
      </c>
      <c r="K372" s="139"/>
      <c r="L372" s="30"/>
      <c r="M372" s="140" t="s">
        <v>1</v>
      </c>
      <c r="N372" s="141" t="s">
        <v>39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231</v>
      </c>
      <c r="AT372" s="144" t="s">
        <v>147</v>
      </c>
      <c r="AU372" s="144" t="s">
        <v>83</v>
      </c>
      <c r="AY372" s="15" t="s">
        <v>145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5" t="s">
        <v>79</v>
      </c>
      <c r="BK372" s="145">
        <f>ROUND(I372*H372,2)</f>
        <v>0</v>
      </c>
      <c r="BL372" s="15" t="s">
        <v>231</v>
      </c>
      <c r="BM372" s="144" t="s">
        <v>638</v>
      </c>
    </row>
    <row r="373" spans="2:65" s="11" customFormat="1" ht="22.9" customHeight="1">
      <c r="B373" s="119"/>
      <c r="D373" s="120" t="s">
        <v>73</v>
      </c>
      <c r="E373" s="129" t="s">
        <v>639</v>
      </c>
      <c r="F373" s="129" t="s">
        <v>640</v>
      </c>
      <c r="I373" s="122"/>
      <c r="J373" s="130">
        <f>BK373</f>
        <v>0</v>
      </c>
      <c r="L373" s="119"/>
      <c r="M373" s="124"/>
      <c r="P373" s="125">
        <f>SUM(P374:P404)</f>
        <v>0</v>
      </c>
      <c r="R373" s="125">
        <f>SUM(R374:R404)</f>
        <v>1.9798499999999999</v>
      </c>
      <c r="T373" s="126">
        <f>SUM(T374:T404)</f>
        <v>0.45</v>
      </c>
      <c r="AR373" s="120" t="s">
        <v>83</v>
      </c>
      <c r="AT373" s="127" t="s">
        <v>73</v>
      </c>
      <c r="AU373" s="127" t="s">
        <v>79</v>
      </c>
      <c r="AY373" s="120" t="s">
        <v>145</v>
      </c>
      <c r="BK373" s="128">
        <f>SUM(BK374:BK404)</f>
        <v>0</v>
      </c>
    </row>
    <row r="374" spans="2:65" s="1" customFormat="1" ht="24.2" customHeight="1">
      <c r="B374" s="131"/>
      <c r="C374" s="132" t="s">
        <v>641</v>
      </c>
      <c r="D374" s="132" t="s">
        <v>147</v>
      </c>
      <c r="E374" s="133" t="s">
        <v>642</v>
      </c>
      <c r="F374" s="134" t="s">
        <v>643</v>
      </c>
      <c r="G374" s="135" t="s">
        <v>171</v>
      </c>
      <c r="H374" s="136">
        <v>1</v>
      </c>
      <c r="I374" s="137"/>
      <c r="J374" s="138">
        <f>ROUND(I374*H374,2)</f>
        <v>0</v>
      </c>
      <c r="K374" s="139"/>
      <c r="L374" s="30"/>
      <c r="M374" s="140" t="s">
        <v>1</v>
      </c>
      <c r="N374" s="141" t="s">
        <v>39</v>
      </c>
      <c r="P374" s="142">
        <f>O374*H374</f>
        <v>0</v>
      </c>
      <c r="Q374" s="142">
        <v>0</v>
      </c>
      <c r="R374" s="142">
        <f>Q374*H374</f>
        <v>0</v>
      </c>
      <c r="S374" s="142">
        <v>0.45</v>
      </c>
      <c r="T374" s="143">
        <f>S374*H374</f>
        <v>0.45</v>
      </c>
      <c r="AR374" s="144" t="s">
        <v>231</v>
      </c>
      <c r="AT374" s="144" t="s">
        <v>147</v>
      </c>
      <c r="AU374" s="144" t="s">
        <v>83</v>
      </c>
      <c r="AY374" s="15" t="s">
        <v>145</v>
      </c>
      <c r="BE374" s="145">
        <f>IF(N374="základní",J374,0)</f>
        <v>0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5" t="s">
        <v>79</v>
      </c>
      <c r="BK374" s="145">
        <f>ROUND(I374*H374,2)</f>
        <v>0</v>
      </c>
      <c r="BL374" s="15" t="s">
        <v>231</v>
      </c>
      <c r="BM374" s="144" t="s">
        <v>644</v>
      </c>
    </row>
    <row r="375" spans="2:65" s="1" customFormat="1" ht="24.2" customHeight="1">
      <c r="B375" s="131"/>
      <c r="C375" s="132" t="s">
        <v>645</v>
      </c>
      <c r="D375" s="132" t="s">
        <v>147</v>
      </c>
      <c r="E375" s="133" t="s">
        <v>646</v>
      </c>
      <c r="F375" s="134" t="s">
        <v>647</v>
      </c>
      <c r="G375" s="135" t="s">
        <v>434</v>
      </c>
      <c r="H375" s="136">
        <v>132.5</v>
      </c>
      <c r="I375" s="137"/>
      <c r="J375" s="138">
        <f>ROUND(I375*H375,2)</f>
        <v>0</v>
      </c>
      <c r="K375" s="139"/>
      <c r="L375" s="30"/>
      <c r="M375" s="140" t="s">
        <v>1</v>
      </c>
      <c r="N375" s="141" t="s">
        <v>39</v>
      </c>
      <c r="P375" s="142">
        <f>O375*H375</f>
        <v>0</v>
      </c>
      <c r="Q375" s="142">
        <v>7.2999999999999996E-4</v>
      </c>
      <c r="R375" s="142">
        <f>Q375*H375</f>
        <v>9.6724999999999992E-2</v>
      </c>
      <c r="S375" s="142">
        <v>0</v>
      </c>
      <c r="T375" s="143">
        <f>S375*H375</f>
        <v>0</v>
      </c>
      <c r="AR375" s="144" t="s">
        <v>231</v>
      </c>
      <c r="AT375" s="144" t="s">
        <v>147</v>
      </c>
      <c r="AU375" s="144" t="s">
        <v>83</v>
      </c>
      <c r="AY375" s="15" t="s">
        <v>145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5" t="s">
        <v>79</v>
      </c>
      <c r="BK375" s="145">
        <f>ROUND(I375*H375,2)</f>
        <v>0</v>
      </c>
      <c r="BL375" s="15" t="s">
        <v>231</v>
      </c>
      <c r="BM375" s="144" t="s">
        <v>648</v>
      </c>
    </row>
    <row r="376" spans="2:65" s="12" customFormat="1">
      <c r="B376" s="150"/>
      <c r="D376" s="146" t="s">
        <v>154</v>
      </c>
      <c r="E376" s="151" t="s">
        <v>1</v>
      </c>
      <c r="F376" s="152" t="s">
        <v>649</v>
      </c>
      <c r="H376" s="153">
        <v>132.5</v>
      </c>
      <c r="I376" s="154"/>
      <c r="L376" s="150"/>
      <c r="M376" s="155"/>
      <c r="T376" s="156"/>
      <c r="AT376" s="151" t="s">
        <v>154</v>
      </c>
      <c r="AU376" s="151" t="s">
        <v>83</v>
      </c>
      <c r="AV376" s="12" t="s">
        <v>83</v>
      </c>
      <c r="AW376" s="12" t="s">
        <v>31</v>
      </c>
      <c r="AX376" s="12" t="s">
        <v>79</v>
      </c>
      <c r="AY376" s="151" t="s">
        <v>145</v>
      </c>
    </row>
    <row r="377" spans="2:65" s="1" customFormat="1" ht="24.2" customHeight="1">
      <c r="B377" s="131"/>
      <c r="C377" s="132" t="s">
        <v>650</v>
      </c>
      <c r="D377" s="132" t="s">
        <v>147</v>
      </c>
      <c r="E377" s="133" t="s">
        <v>651</v>
      </c>
      <c r="F377" s="134" t="s">
        <v>652</v>
      </c>
      <c r="G377" s="135" t="s">
        <v>434</v>
      </c>
      <c r="H377" s="136">
        <v>4.2</v>
      </c>
      <c r="I377" s="137"/>
      <c r="J377" s="138">
        <f>ROUND(I377*H377,2)</f>
        <v>0</v>
      </c>
      <c r="K377" s="139"/>
      <c r="L377" s="30"/>
      <c r="M377" s="140" t="s">
        <v>1</v>
      </c>
      <c r="N377" s="141" t="s">
        <v>39</v>
      </c>
      <c r="P377" s="142">
        <f>O377*H377</f>
        <v>0</v>
      </c>
      <c r="Q377" s="142">
        <v>1.9400000000000001E-3</v>
      </c>
      <c r="R377" s="142">
        <f>Q377*H377</f>
        <v>8.1480000000000007E-3</v>
      </c>
      <c r="S377" s="142">
        <v>0</v>
      </c>
      <c r="T377" s="143">
        <f>S377*H377</f>
        <v>0</v>
      </c>
      <c r="AR377" s="144" t="s">
        <v>231</v>
      </c>
      <c r="AT377" s="144" t="s">
        <v>147</v>
      </c>
      <c r="AU377" s="144" t="s">
        <v>83</v>
      </c>
      <c r="AY377" s="15" t="s">
        <v>145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5" t="s">
        <v>79</v>
      </c>
      <c r="BK377" s="145">
        <f>ROUND(I377*H377,2)</f>
        <v>0</v>
      </c>
      <c r="BL377" s="15" t="s">
        <v>231</v>
      </c>
      <c r="BM377" s="144" t="s">
        <v>653</v>
      </c>
    </row>
    <row r="378" spans="2:65" s="12" customFormat="1">
      <c r="B378" s="150"/>
      <c r="D378" s="146" t="s">
        <v>154</v>
      </c>
      <c r="E378" s="151" t="s">
        <v>1</v>
      </c>
      <c r="F378" s="152" t="s">
        <v>654</v>
      </c>
      <c r="H378" s="153">
        <v>4.2</v>
      </c>
      <c r="I378" s="154"/>
      <c r="L378" s="150"/>
      <c r="M378" s="155"/>
      <c r="T378" s="156"/>
      <c r="AT378" s="151" t="s">
        <v>154</v>
      </c>
      <c r="AU378" s="151" t="s">
        <v>83</v>
      </c>
      <c r="AV378" s="12" t="s">
        <v>83</v>
      </c>
      <c r="AW378" s="12" t="s">
        <v>31</v>
      </c>
      <c r="AX378" s="12" t="s">
        <v>79</v>
      </c>
      <c r="AY378" s="151" t="s">
        <v>145</v>
      </c>
    </row>
    <row r="379" spans="2:65" s="1" customFormat="1" ht="24.2" customHeight="1">
      <c r="B379" s="131"/>
      <c r="C379" s="132" t="s">
        <v>655</v>
      </c>
      <c r="D379" s="132" t="s">
        <v>147</v>
      </c>
      <c r="E379" s="133" t="s">
        <v>656</v>
      </c>
      <c r="F379" s="134" t="s">
        <v>657</v>
      </c>
      <c r="G379" s="135" t="s">
        <v>434</v>
      </c>
      <c r="H379" s="136">
        <v>120</v>
      </c>
      <c r="I379" s="137"/>
      <c r="J379" s="138">
        <f>ROUND(I379*H379,2)</f>
        <v>0</v>
      </c>
      <c r="K379" s="139"/>
      <c r="L379" s="30"/>
      <c r="M379" s="140" t="s">
        <v>1</v>
      </c>
      <c r="N379" s="141" t="s">
        <v>39</v>
      </c>
      <c r="P379" s="142">
        <f>O379*H379</f>
        <v>0</v>
      </c>
      <c r="Q379" s="142">
        <v>3.8700000000000002E-3</v>
      </c>
      <c r="R379" s="142">
        <f>Q379*H379</f>
        <v>0.46440000000000003</v>
      </c>
      <c r="S379" s="142">
        <v>0</v>
      </c>
      <c r="T379" s="143">
        <f>S379*H379</f>
        <v>0</v>
      </c>
      <c r="AR379" s="144" t="s">
        <v>231</v>
      </c>
      <c r="AT379" s="144" t="s">
        <v>147</v>
      </c>
      <c r="AU379" s="144" t="s">
        <v>83</v>
      </c>
      <c r="AY379" s="15" t="s">
        <v>145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5" t="s">
        <v>79</v>
      </c>
      <c r="BK379" s="145">
        <f>ROUND(I379*H379,2)</f>
        <v>0</v>
      </c>
      <c r="BL379" s="15" t="s">
        <v>231</v>
      </c>
      <c r="BM379" s="144" t="s">
        <v>658</v>
      </c>
    </row>
    <row r="380" spans="2:65" s="12" customFormat="1">
      <c r="B380" s="150"/>
      <c r="D380" s="146" t="s">
        <v>154</v>
      </c>
      <c r="E380" s="151" t="s">
        <v>1</v>
      </c>
      <c r="F380" s="152" t="s">
        <v>659</v>
      </c>
      <c r="H380" s="153">
        <v>120</v>
      </c>
      <c r="I380" s="154"/>
      <c r="L380" s="150"/>
      <c r="M380" s="155"/>
      <c r="T380" s="156"/>
      <c r="AT380" s="151" t="s">
        <v>154</v>
      </c>
      <c r="AU380" s="151" t="s">
        <v>83</v>
      </c>
      <c r="AV380" s="12" t="s">
        <v>83</v>
      </c>
      <c r="AW380" s="12" t="s">
        <v>31</v>
      </c>
      <c r="AX380" s="12" t="s">
        <v>79</v>
      </c>
      <c r="AY380" s="151" t="s">
        <v>145</v>
      </c>
    </row>
    <row r="381" spans="2:65" s="1" customFormat="1" ht="24.2" customHeight="1">
      <c r="B381" s="131"/>
      <c r="C381" s="132" t="s">
        <v>660</v>
      </c>
      <c r="D381" s="132" t="s">
        <v>147</v>
      </c>
      <c r="E381" s="133" t="s">
        <v>661</v>
      </c>
      <c r="F381" s="134" t="s">
        <v>662</v>
      </c>
      <c r="G381" s="135" t="s">
        <v>434</v>
      </c>
      <c r="H381" s="136">
        <v>12.5</v>
      </c>
      <c r="I381" s="137"/>
      <c r="J381" s="138">
        <f>ROUND(I381*H381,2)</f>
        <v>0</v>
      </c>
      <c r="K381" s="139"/>
      <c r="L381" s="30"/>
      <c r="M381" s="140" t="s">
        <v>1</v>
      </c>
      <c r="N381" s="141" t="s">
        <v>39</v>
      </c>
      <c r="P381" s="142">
        <f>O381*H381</f>
        <v>0</v>
      </c>
      <c r="Q381" s="142">
        <v>1.5E-3</v>
      </c>
      <c r="R381" s="142">
        <f>Q381*H381</f>
        <v>1.8749999999999999E-2</v>
      </c>
      <c r="S381" s="142">
        <v>0</v>
      </c>
      <c r="T381" s="143">
        <f>S381*H381</f>
        <v>0</v>
      </c>
      <c r="AR381" s="144" t="s">
        <v>231</v>
      </c>
      <c r="AT381" s="144" t="s">
        <v>147</v>
      </c>
      <c r="AU381" s="144" t="s">
        <v>83</v>
      </c>
      <c r="AY381" s="15" t="s">
        <v>145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5" t="s">
        <v>79</v>
      </c>
      <c r="BK381" s="145">
        <f>ROUND(I381*H381,2)</f>
        <v>0</v>
      </c>
      <c r="BL381" s="15" t="s">
        <v>231</v>
      </c>
      <c r="BM381" s="144" t="s">
        <v>663</v>
      </c>
    </row>
    <row r="382" spans="2:65" s="12" customFormat="1">
      <c r="B382" s="150"/>
      <c r="D382" s="146" t="s">
        <v>154</v>
      </c>
      <c r="E382" s="151" t="s">
        <v>1</v>
      </c>
      <c r="F382" s="152" t="s">
        <v>664</v>
      </c>
      <c r="H382" s="153">
        <v>12.5</v>
      </c>
      <c r="I382" s="154"/>
      <c r="L382" s="150"/>
      <c r="M382" s="155"/>
      <c r="T382" s="156"/>
      <c r="AT382" s="151" t="s">
        <v>154</v>
      </c>
      <c r="AU382" s="151" t="s">
        <v>83</v>
      </c>
      <c r="AV382" s="12" t="s">
        <v>83</v>
      </c>
      <c r="AW382" s="12" t="s">
        <v>31</v>
      </c>
      <c r="AX382" s="12" t="s">
        <v>79</v>
      </c>
      <c r="AY382" s="151" t="s">
        <v>145</v>
      </c>
    </row>
    <row r="383" spans="2:65" s="1" customFormat="1" ht="24.2" customHeight="1">
      <c r="B383" s="131"/>
      <c r="C383" s="132" t="s">
        <v>665</v>
      </c>
      <c r="D383" s="132" t="s">
        <v>147</v>
      </c>
      <c r="E383" s="133" t="s">
        <v>666</v>
      </c>
      <c r="F383" s="134" t="s">
        <v>667</v>
      </c>
      <c r="G383" s="135" t="s">
        <v>434</v>
      </c>
      <c r="H383" s="136">
        <v>12.5</v>
      </c>
      <c r="I383" s="137"/>
      <c r="J383" s="138">
        <f>ROUND(I383*H383,2)</f>
        <v>0</v>
      </c>
      <c r="K383" s="139"/>
      <c r="L383" s="30"/>
      <c r="M383" s="140" t="s">
        <v>1</v>
      </c>
      <c r="N383" s="141" t="s">
        <v>39</v>
      </c>
      <c r="P383" s="142">
        <f>O383*H383</f>
        <v>0</v>
      </c>
      <c r="Q383" s="142">
        <v>1.9400000000000001E-3</v>
      </c>
      <c r="R383" s="142">
        <f>Q383*H383</f>
        <v>2.4250000000000001E-2</v>
      </c>
      <c r="S383" s="142">
        <v>0</v>
      </c>
      <c r="T383" s="143">
        <f>S383*H383</f>
        <v>0</v>
      </c>
      <c r="AR383" s="144" t="s">
        <v>231</v>
      </c>
      <c r="AT383" s="144" t="s">
        <v>147</v>
      </c>
      <c r="AU383" s="144" t="s">
        <v>83</v>
      </c>
      <c r="AY383" s="15" t="s">
        <v>145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5" t="s">
        <v>79</v>
      </c>
      <c r="BK383" s="145">
        <f>ROUND(I383*H383,2)</f>
        <v>0</v>
      </c>
      <c r="BL383" s="15" t="s">
        <v>231</v>
      </c>
      <c r="BM383" s="144" t="s">
        <v>668</v>
      </c>
    </row>
    <row r="384" spans="2:65" s="12" customFormat="1">
      <c r="B384" s="150"/>
      <c r="D384" s="146" t="s">
        <v>154</v>
      </c>
      <c r="E384" s="151" t="s">
        <v>1</v>
      </c>
      <c r="F384" s="152" t="s">
        <v>669</v>
      </c>
      <c r="H384" s="153">
        <v>12.5</v>
      </c>
      <c r="I384" s="154"/>
      <c r="L384" s="150"/>
      <c r="M384" s="155"/>
      <c r="T384" s="156"/>
      <c r="AT384" s="151" t="s">
        <v>154</v>
      </c>
      <c r="AU384" s="151" t="s">
        <v>83</v>
      </c>
      <c r="AV384" s="12" t="s">
        <v>83</v>
      </c>
      <c r="AW384" s="12" t="s">
        <v>31</v>
      </c>
      <c r="AX384" s="12" t="s">
        <v>79</v>
      </c>
      <c r="AY384" s="151" t="s">
        <v>145</v>
      </c>
    </row>
    <row r="385" spans="2:65" s="1" customFormat="1" ht="24.2" customHeight="1">
      <c r="B385" s="131"/>
      <c r="C385" s="132" t="s">
        <v>670</v>
      </c>
      <c r="D385" s="132" t="s">
        <v>147</v>
      </c>
      <c r="E385" s="133" t="s">
        <v>671</v>
      </c>
      <c r="F385" s="134" t="s">
        <v>672</v>
      </c>
      <c r="G385" s="135" t="s">
        <v>434</v>
      </c>
      <c r="H385" s="136">
        <v>6</v>
      </c>
      <c r="I385" s="137"/>
      <c r="J385" s="138">
        <f>ROUND(I385*H385,2)</f>
        <v>0</v>
      </c>
      <c r="K385" s="139"/>
      <c r="L385" s="30"/>
      <c r="M385" s="140" t="s">
        <v>1</v>
      </c>
      <c r="N385" s="141" t="s">
        <v>39</v>
      </c>
      <c r="P385" s="142">
        <f>O385*H385</f>
        <v>0</v>
      </c>
      <c r="Q385" s="142">
        <v>1.9499999999999999E-3</v>
      </c>
      <c r="R385" s="142">
        <f>Q385*H385</f>
        <v>1.1699999999999999E-2</v>
      </c>
      <c r="S385" s="142">
        <v>0</v>
      </c>
      <c r="T385" s="143">
        <f>S385*H385</f>
        <v>0</v>
      </c>
      <c r="AR385" s="144" t="s">
        <v>231</v>
      </c>
      <c r="AT385" s="144" t="s">
        <v>147</v>
      </c>
      <c r="AU385" s="144" t="s">
        <v>83</v>
      </c>
      <c r="AY385" s="15" t="s">
        <v>145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5" t="s">
        <v>79</v>
      </c>
      <c r="BK385" s="145">
        <f>ROUND(I385*H385,2)</f>
        <v>0</v>
      </c>
      <c r="BL385" s="15" t="s">
        <v>231</v>
      </c>
      <c r="BM385" s="144" t="s">
        <v>673</v>
      </c>
    </row>
    <row r="386" spans="2:65" s="12" customFormat="1">
      <c r="B386" s="150"/>
      <c r="D386" s="146" t="s">
        <v>154</v>
      </c>
      <c r="E386" s="151" t="s">
        <v>1</v>
      </c>
      <c r="F386" s="152" t="s">
        <v>674</v>
      </c>
      <c r="H386" s="153">
        <v>6</v>
      </c>
      <c r="I386" s="154"/>
      <c r="L386" s="150"/>
      <c r="M386" s="155"/>
      <c r="T386" s="156"/>
      <c r="AT386" s="151" t="s">
        <v>154</v>
      </c>
      <c r="AU386" s="151" t="s">
        <v>83</v>
      </c>
      <c r="AV386" s="12" t="s">
        <v>83</v>
      </c>
      <c r="AW386" s="12" t="s">
        <v>31</v>
      </c>
      <c r="AX386" s="12" t="s">
        <v>79</v>
      </c>
      <c r="AY386" s="151" t="s">
        <v>145</v>
      </c>
    </row>
    <row r="387" spans="2:65" s="1" customFormat="1" ht="24.2" customHeight="1">
      <c r="B387" s="131"/>
      <c r="C387" s="132" t="s">
        <v>675</v>
      </c>
      <c r="D387" s="132" t="s">
        <v>147</v>
      </c>
      <c r="E387" s="133" t="s">
        <v>676</v>
      </c>
      <c r="F387" s="134" t="s">
        <v>677</v>
      </c>
      <c r="G387" s="135" t="s">
        <v>166</v>
      </c>
      <c r="H387" s="136">
        <v>17.5</v>
      </c>
      <c r="I387" s="137"/>
      <c r="J387" s="138">
        <f>ROUND(I387*H387,2)</f>
        <v>0</v>
      </c>
      <c r="K387" s="139"/>
      <c r="L387" s="30"/>
      <c r="M387" s="140" t="s">
        <v>1</v>
      </c>
      <c r="N387" s="141" t="s">
        <v>39</v>
      </c>
      <c r="P387" s="142">
        <f>O387*H387</f>
        <v>0</v>
      </c>
      <c r="Q387" s="142">
        <v>6.3699999999999998E-3</v>
      </c>
      <c r="R387" s="142">
        <f>Q387*H387</f>
        <v>0.11147499999999999</v>
      </c>
      <c r="S387" s="142">
        <v>0</v>
      </c>
      <c r="T387" s="143">
        <f>S387*H387</f>
        <v>0</v>
      </c>
      <c r="AR387" s="144" t="s">
        <v>231</v>
      </c>
      <c r="AT387" s="144" t="s">
        <v>147</v>
      </c>
      <c r="AU387" s="144" t="s">
        <v>83</v>
      </c>
      <c r="AY387" s="15" t="s">
        <v>145</v>
      </c>
      <c r="BE387" s="145">
        <f>IF(N387="základní",J387,0)</f>
        <v>0</v>
      </c>
      <c r="BF387" s="145">
        <f>IF(N387="snížená",J387,0)</f>
        <v>0</v>
      </c>
      <c r="BG387" s="145">
        <f>IF(N387="zákl. přenesená",J387,0)</f>
        <v>0</v>
      </c>
      <c r="BH387" s="145">
        <f>IF(N387="sníž. přenesená",J387,0)</f>
        <v>0</v>
      </c>
      <c r="BI387" s="145">
        <f>IF(N387="nulová",J387,0)</f>
        <v>0</v>
      </c>
      <c r="BJ387" s="15" t="s">
        <v>79</v>
      </c>
      <c r="BK387" s="145">
        <f>ROUND(I387*H387,2)</f>
        <v>0</v>
      </c>
      <c r="BL387" s="15" t="s">
        <v>231</v>
      </c>
      <c r="BM387" s="144" t="s">
        <v>678</v>
      </c>
    </row>
    <row r="388" spans="2:65" s="12" customFormat="1">
      <c r="B388" s="150"/>
      <c r="D388" s="146" t="s">
        <v>154</v>
      </c>
      <c r="E388" s="151" t="s">
        <v>1</v>
      </c>
      <c r="F388" s="152" t="s">
        <v>679</v>
      </c>
      <c r="H388" s="153">
        <v>4.5</v>
      </c>
      <c r="I388" s="154"/>
      <c r="L388" s="150"/>
      <c r="M388" s="155"/>
      <c r="T388" s="156"/>
      <c r="AT388" s="151" t="s">
        <v>154</v>
      </c>
      <c r="AU388" s="151" t="s">
        <v>83</v>
      </c>
      <c r="AV388" s="12" t="s">
        <v>83</v>
      </c>
      <c r="AW388" s="12" t="s">
        <v>31</v>
      </c>
      <c r="AX388" s="12" t="s">
        <v>74</v>
      </c>
      <c r="AY388" s="151" t="s">
        <v>145</v>
      </c>
    </row>
    <row r="389" spans="2:65" s="12" customFormat="1">
      <c r="B389" s="150"/>
      <c r="D389" s="146" t="s">
        <v>154</v>
      </c>
      <c r="E389" s="151" t="s">
        <v>1</v>
      </c>
      <c r="F389" s="152" t="s">
        <v>680</v>
      </c>
      <c r="H389" s="153">
        <v>13</v>
      </c>
      <c r="I389" s="154"/>
      <c r="L389" s="150"/>
      <c r="M389" s="155"/>
      <c r="T389" s="156"/>
      <c r="AT389" s="151" t="s">
        <v>154</v>
      </c>
      <c r="AU389" s="151" t="s">
        <v>83</v>
      </c>
      <c r="AV389" s="12" t="s">
        <v>83</v>
      </c>
      <c r="AW389" s="12" t="s">
        <v>31</v>
      </c>
      <c r="AX389" s="12" t="s">
        <v>74</v>
      </c>
      <c r="AY389" s="151" t="s">
        <v>145</v>
      </c>
    </row>
    <row r="390" spans="2:65" s="1" customFormat="1" ht="21.75" customHeight="1">
      <c r="B390" s="131"/>
      <c r="C390" s="132" t="s">
        <v>681</v>
      </c>
      <c r="D390" s="132" t="s">
        <v>147</v>
      </c>
      <c r="E390" s="133" t="s">
        <v>682</v>
      </c>
      <c r="F390" s="134" t="s">
        <v>683</v>
      </c>
      <c r="G390" s="135" t="s">
        <v>434</v>
      </c>
      <c r="H390" s="136">
        <v>5.8</v>
      </c>
      <c r="I390" s="137"/>
      <c r="J390" s="138">
        <f>ROUND(I390*H390,2)</f>
        <v>0</v>
      </c>
      <c r="K390" s="139"/>
      <c r="L390" s="30"/>
      <c r="M390" s="140" t="s">
        <v>1</v>
      </c>
      <c r="N390" s="141" t="s">
        <v>39</v>
      </c>
      <c r="P390" s="142">
        <f>O390*H390</f>
        <v>0</v>
      </c>
      <c r="Q390" s="142">
        <v>2.5899999999999999E-3</v>
      </c>
      <c r="R390" s="142">
        <f>Q390*H390</f>
        <v>1.5021999999999999E-2</v>
      </c>
      <c r="S390" s="142">
        <v>0</v>
      </c>
      <c r="T390" s="143">
        <f>S390*H390</f>
        <v>0</v>
      </c>
      <c r="AR390" s="144" t="s">
        <v>231</v>
      </c>
      <c r="AT390" s="144" t="s">
        <v>147</v>
      </c>
      <c r="AU390" s="144" t="s">
        <v>83</v>
      </c>
      <c r="AY390" s="15" t="s">
        <v>145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5" t="s">
        <v>79</v>
      </c>
      <c r="BK390" s="145">
        <f>ROUND(I390*H390,2)</f>
        <v>0</v>
      </c>
      <c r="BL390" s="15" t="s">
        <v>231</v>
      </c>
      <c r="BM390" s="144" t="s">
        <v>684</v>
      </c>
    </row>
    <row r="391" spans="2:65" s="12" customFormat="1">
      <c r="B391" s="150"/>
      <c r="D391" s="146" t="s">
        <v>154</v>
      </c>
      <c r="E391" s="151" t="s">
        <v>1</v>
      </c>
      <c r="F391" s="152" t="s">
        <v>685</v>
      </c>
      <c r="H391" s="153">
        <v>5.8</v>
      </c>
      <c r="I391" s="154"/>
      <c r="L391" s="150"/>
      <c r="M391" s="155"/>
      <c r="T391" s="156"/>
      <c r="AT391" s="151" t="s">
        <v>154</v>
      </c>
      <c r="AU391" s="151" t="s">
        <v>83</v>
      </c>
      <c r="AV391" s="12" t="s">
        <v>83</v>
      </c>
      <c r="AW391" s="12" t="s">
        <v>31</v>
      </c>
      <c r="AX391" s="12" t="s">
        <v>74</v>
      </c>
      <c r="AY391" s="151" t="s">
        <v>145</v>
      </c>
    </row>
    <row r="392" spans="2:65" s="1" customFormat="1" ht="24.2" customHeight="1">
      <c r="B392" s="131"/>
      <c r="C392" s="132" t="s">
        <v>686</v>
      </c>
      <c r="D392" s="132" t="s">
        <v>147</v>
      </c>
      <c r="E392" s="133" t="s">
        <v>687</v>
      </c>
      <c r="F392" s="134" t="s">
        <v>688</v>
      </c>
      <c r="G392" s="135" t="s">
        <v>171</v>
      </c>
      <c r="H392" s="136">
        <v>7</v>
      </c>
      <c r="I392" s="137"/>
      <c r="J392" s="138">
        <f>ROUND(I392*H392,2)</f>
        <v>0</v>
      </c>
      <c r="K392" s="139"/>
      <c r="L392" s="30"/>
      <c r="M392" s="140" t="s">
        <v>1</v>
      </c>
      <c r="N392" s="141" t="s">
        <v>39</v>
      </c>
      <c r="P392" s="142">
        <f>O392*H392</f>
        <v>0</v>
      </c>
      <c r="Q392" s="142">
        <v>3.8899999999999998E-3</v>
      </c>
      <c r="R392" s="142">
        <f>Q392*H392</f>
        <v>2.7229999999999997E-2</v>
      </c>
      <c r="S392" s="142">
        <v>0</v>
      </c>
      <c r="T392" s="143">
        <f>S392*H392</f>
        <v>0</v>
      </c>
      <c r="AR392" s="144" t="s">
        <v>231</v>
      </c>
      <c r="AT392" s="144" t="s">
        <v>147</v>
      </c>
      <c r="AU392" s="144" t="s">
        <v>83</v>
      </c>
      <c r="AY392" s="15" t="s">
        <v>145</v>
      </c>
      <c r="BE392" s="145">
        <f>IF(N392="základní",J392,0)</f>
        <v>0</v>
      </c>
      <c r="BF392" s="145">
        <f>IF(N392="snížená",J392,0)</f>
        <v>0</v>
      </c>
      <c r="BG392" s="145">
        <f>IF(N392="zákl. přenesená",J392,0)</f>
        <v>0</v>
      </c>
      <c r="BH392" s="145">
        <f>IF(N392="sníž. přenesená",J392,0)</f>
        <v>0</v>
      </c>
      <c r="BI392" s="145">
        <f>IF(N392="nulová",J392,0)</f>
        <v>0</v>
      </c>
      <c r="BJ392" s="15" t="s">
        <v>79</v>
      </c>
      <c r="BK392" s="145">
        <f>ROUND(I392*H392,2)</f>
        <v>0</v>
      </c>
      <c r="BL392" s="15" t="s">
        <v>231</v>
      </c>
      <c r="BM392" s="144" t="s">
        <v>689</v>
      </c>
    </row>
    <row r="393" spans="2:65" s="12" customFormat="1">
      <c r="B393" s="150"/>
      <c r="D393" s="146" t="s">
        <v>154</v>
      </c>
      <c r="E393" s="151" t="s">
        <v>1</v>
      </c>
      <c r="F393" s="152" t="s">
        <v>690</v>
      </c>
      <c r="H393" s="153">
        <v>7</v>
      </c>
      <c r="I393" s="154"/>
      <c r="L393" s="150"/>
      <c r="M393" s="155"/>
      <c r="T393" s="156"/>
      <c r="AT393" s="151" t="s">
        <v>154</v>
      </c>
      <c r="AU393" s="151" t="s">
        <v>83</v>
      </c>
      <c r="AV393" s="12" t="s">
        <v>83</v>
      </c>
      <c r="AW393" s="12" t="s">
        <v>31</v>
      </c>
      <c r="AX393" s="12" t="s">
        <v>74</v>
      </c>
      <c r="AY393" s="151" t="s">
        <v>145</v>
      </c>
    </row>
    <row r="394" spans="2:65" s="1" customFormat="1" ht="24.2" customHeight="1">
      <c r="B394" s="131"/>
      <c r="C394" s="132" t="s">
        <v>691</v>
      </c>
      <c r="D394" s="132" t="s">
        <v>147</v>
      </c>
      <c r="E394" s="133" t="s">
        <v>692</v>
      </c>
      <c r="F394" s="134" t="s">
        <v>693</v>
      </c>
      <c r="G394" s="135" t="s">
        <v>434</v>
      </c>
      <c r="H394" s="136">
        <v>120</v>
      </c>
      <c r="I394" s="137"/>
      <c r="J394" s="138">
        <f>ROUND(I394*H394,2)</f>
        <v>0</v>
      </c>
      <c r="K394" s="139"/>
      <c r="L394" s="30"/>
      <c r="M394" s="140" t="s">
        <v>1</v>
      </c>
      <c r="N394" s="141" t="s">
        <v>39</v>
      </c>
      <c r="P394" s="142">
        <f>O394*H394</f>
        <v>0</v>
      </c>
      <c r="Q394" s="142">
        <v>7.0800000000000004E-3</v>
      </c>
      <c r="R394" s="142">
        <f>Q394*H394</f>
        <v>0.84960000000000002</v>
      </c>
      <c r="S394" s="142">
        <v>0</v>
      </c>
      <c r="T394" s="143">
        <f>S394*H394</f>
        <v>0</v>
      </c>
      <c r="AR394" s="144" t="s">
        <v>231</v>
      </c>
      <c r="AT394" s="144" t="s">
        <v>147</v>
      </c>
      <c r="AU394" s="144" t="s">
        <v>83</v>
      </c>
      <c r="AY394" s="15" t="s">
        <v>145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5" t="s">
        <v>79</v>
      </c>
      <c r="BK394" s="145">
        <f>ROUND(I394*H394,2)</f>
        <v>0</v>
      </c>
      <c r="BL394" s="15" t="s">
        <v>231</v>
      </c>
      <c r="BM394" s="144" t="s">
        <v>694</v>
      </c>
    </row>
    <row r="395" spans="2:65" s="12" customFormat="1">
      <c r="B395" s="150"/>
      <c r="D395" s="146" t="s">
        <v>154</v>
      </c>
      <c r="E395" s="151" t="s">
        <v>1</v>
      </c>
      <c r="F395" s="152" t="s">
        <v>695</v>
      </c>
      <c r="H395" s="153">
        <v>120</v>
      </c>
      <c r="I395" s="154"/>
      <c r="L395" s="150"/>
      <c r="M395" s="155"/>
      <c r="T395" s="156"/>
      <c r="AT395" s="151" t="s">
        <v>154</v>
      </c>
      <c r="AU395" s="151" t="s">
        <v>83</v>
      </c>
      <c r="AV395" s="12" t="s">
        <v>83</v>
      </c>
      <c r="AW395" s="12" t="s">
        <v>31</v>
      </c>
      <c r="AX395" s="12" t="s">
        <v>74</v>
      </c>
      <c r="AY395" s="151" t="s">
        <v>145</v>
      </c>
    </row>
    <row r="396" spans="2:65" s="1" customFormat="1" ht="24.2" customHeight="1">
      <c r="B396" s="131"/>
      <c r="C396" s="132" t="s">
        <v>696</v>
      </c>
      <c r="D396" s="132" t="s">
        <v>147</v>
      </c>
      <c r="E396" s="133" t="s">
        <v>697</v>
      </c>
      <c r="F396" s="134" t="s">
        <v>698</v>
      </c>
      <c r="G396" s="135" t="s">
        <v>171</v>
      </c>
      <c r="H396" s="136">
        <v>10</v>
      </c>
      <c r="I396" s="137"/>
      <c r="J396" s="138">
        <f>ROUND(I396*H396,2)</f>
        <v>0</v>
      </c>
      <c r="K396" s="139"/>
      <c r="L396" s="30"/>
      <c r="M396" s="140" t="s">
        <v>1</v>
      </c>
      <c r="N396" s="141" t="s">
        <v>39</v>
      </c>
      <c r="P396" s="142">
        <f>O396*H396</f>
        <v>0</v>
      </c>
      <c r="Q396" s="142">
        <v>7.0800000000000004E-3</v>
      </c>
      <c r="R396" s="142">
        <f>Q396*H396</f>
        <v>7.0800000000000002E-2</v>
      </c>
      <c r="S396" s="142">
        <v>0</v>
      </c>
      <c r="T396" s="143">
        <f>S396*H396</f>
        <v>0</v>
      </c>
      <c r="AR396" s="144" t="s">
        <v>231</v>
      </c>
      <c r="AT396" s="144" t="s">
        <v>147</v>
      </c>
      <c r="AU396" s="144" t="s">
        <v>83</v>
      </c>
      <c r="AY396" s="15" t="s">
        <v>145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5" t="s">
        <v>79</v>
      </c>
      <c r="BK396" s="145">
        <f>ROUND(I396*H396,2)</f>
        <v>0</v>
      </c>
      <c r="BL396" s="15" t="s">
        <v>231</v>
      </c>
      <c r="BM396" s="144" t="s">
        <v>699</v>
      </c>
    </row>
    <row r="397" spans="2:65" s="12" customFormat="1">
      <c r="B397" s="150"/>
      <c r="D397" s="146" t="s">
        <v>154</v>
      </c>
      <c r="E397" s="151" t="s">
        <v>1</v>
      </c>
      <c r="F397" s="152" t="s">
        <v>700</v>
      </c>
      <c r="H397" s="153">
        <v>10</v>
      </c>
      <c r="I397" s="154"/>
      <c r="L397" s="150"/>
      <c r="M397" s="155"/>
      <c r="T397" s="156"/>
      <c r="AT397" s="151" t="s">
        <v>154</v>
      </c>
      <c r="AU397" s="151" t="s">
        <v>83</v>
      </c>
      <c r="AV397" s="12" t="s">
        <v>83</v>
      </c>
      <c r="AW397" s="12" t="s">
        <v>31</v>
      </c>
      <c r="AX397" s="12" t="s">
        <v>74</v>
      </c>
      <c r="AY397" s="151" t="s">
        <v>145</v>
      </c>
    </row>
    <row r="398" spans="2:65" s="1" customFormat="1" ht="33" customHeight="1">
      <c r="B398" s="131"/>
      <c r="C398" s="132" t="s">
        <v>701</v>
      </c>
      <c r="D398" s="132" t="s">
        <v>147</v>
      </c>
      <c r="E398" s="133" t="s">
        <v>702</v>
      </c>
      <c r="F398" s="134" t="s">
        <v>703</v>
      </c>
      <c r="G398" s="135" t="s">
        <v>171</v>
      </c>
      <c r="H398" s="136">
        <v>10</v>
      </c>
      <c r="I398" s="137"/>
      <c r="J398" s="138">
        <f>ROUND(I398*H398,2)</f>
        <v>0</v>
      </c>
      <c r="K398" s="139"/>
      <c r="L398" s="30"/>
      <c r="M398" s="140" t="s">
        <v>1</v>
      </c>
      <c r="N398" s="141" t="s">
        <v>39</v>
      </c>
      <c r="P398" s="142">
        <f>O398*H398</f>
        <v>0</v>
      </c>
      <c r="Q398" s="142">
        <v>3.5E-4</v>
      </c>
      <c r="R398" s="142">
        <f>Q398*H398</f>
        <v>3.5000000000000001E-3</v>
      </c>
      <c r="S398" s="142">
        <v>0</v>
      </c>
      <c r="T398" s="143">
        <f>S398*H398</f>
        <v>0</v>
      </c>
      <c r="AR398" s="144" t="s">
        <v>231</v>
      </c>
      <c r="AT398" s="144" t="s">
        <v>147</v>
      </c>
      <c r="AU398" s="144" t="s">
        <v>83</v>
      </c>
      <c r="AY398" s="15" t="s">
        <v>145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5" t="s">
        <v>79</v>
      </c>
      <c r="BK398" s="145">
        <f>ROUND(I398*H398,2)</f>
        <v>0</v>
      </c>
      <c r="BL398" s="15" t="s">
        <v>231</v>
      </c>
      <c r="BM398" s="144" t="s">
        <v>704</v>
      </c>
    </row>
    <row r="399" spans="2:65" s="12" customFormat="1">
      <c r="B399" s="150"/>
      <c r="D399" s="146" t="s">
        <v>154</v>
      </c>
      <c r="E399" s="151" t="s">
        <v>1</v>
      </c>
      <c r="F399" s="152" t="s">
        <v>204</v>
      </c>
      <c r="H399" s="153">
        <v>10</v>
      </c>
      <c r="I399" s="154"/>
      <c r="L399" s="150"/>
      <c r="M399" s="155"/>
      <c r="T399" s="156"/>
      <c r="AT399" s="151" t="s">
        <v>154</v>
      </c>
      <c r="AU399" s="151" t="s">
        <v>83</v>
      </c>
      <c r="AV399" s="12" t="s">
        <v>83</v>
      </c>
      <c r="AW399" s="12" t="s">
        <v>31</v>
      </c>
      <c r="AX399" s="12" t="s">
        <v>79</v>
      </c>
      <c r="AY399" s="151" t="s">
        <v>145</v>
      </c>
    </row>
    <row r="400" spans="2:65" s="1" customFormat="1" ht="24.2" customHeight="1">
      <c r="B400" s="131"/>
      <c r="C400" s="132" t="s">
        <v>705</v>
      </c>
      <c r="D400" s="132" t="s">
        <v>147</v>
      </c>
      <c r="E400" s="133" t="s">
        <v>706</v>
      </c>
      <c r="F400" s="134" t="s">
        <v>707</v>
      </c>
      <c r="G400" s="135" t="s">
        <v>434</v>
      </c>
      <c r="H400" s="136">
        <v>75</v>
      </c>
      <c r="I400" s="137"/>
      <c r="J400" s="138">
        <f>ROUND(I400*H400,2)</f>
        <v>0</v>
      </c>
      <c r="K400" s="139"/>
      <c r="L400" s="30"/>
      <c r="M400" s="140" t="s">
        <v>1</v>
      </c>
      <c r="N400" s="141" t="s">
        <v>39</v>
      </c>
      <c r="P400" s="142">
        <f>O400*H400</f>
        <v>0</v>
      </c>
      <c r="Q400" s="142">
        <v>3.7100000000000002E-3</v>
      </c>
      <c r="R400" s="142">
        <f>Q400*H400</f>
        <v>0.27825</v>
      </c>
      <c r="S400" s="142">
        <v>0</v>
      </c>
      <c r="T400" s="143">
        <f>S400*H400</f>
        <v>0</v>
      </c>
      <c r="AR400" s="144" t="s">
        <v>231</v>
      </c>
      <c r="AT400" s="144" t="s">
        <v>147</v>
      </c>
      <c r="AU400" s="144" t="s">
        <v>83</v>
      </c>
      <c r="AY400" s="15" t="s">
        <v>145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5" t="s">
        <v>79</v>
      </c>
      <c r="BK400" s="145">
        <f>ROUND(I400*H400,2)</f>
        <v>0</v>
      </c>
      <c r="BL400" s="15" t="s">
        <v>231</v>
      </c>
      <c r="BM400" s="144" t="s">
        <v>708</v>
      </c>
    </row>
    <row r="401" spans="2:65" s="12" customFormat="1">
      <c r="B401" s="150"/>
      <c r="D401" s="146" t="s">
        <v>154</v>
      </c>
      <c r="E401" s="151" t="s">
        <v>1</v>
      </c>
      <c r="F401" s="152" t="s">
        <v>709</v>
      </c>
      <c r="H401" s="153">
        <v>11</v>
      </c>
      <c r="I401" s="154"/>
      <c r="L401" s="150"/>
      <c r="M401" s="155"/>
      <c r="T401" s="156"/>
      <c r="AT401" s="151" t="s">
        <v>154</v>
      </c>
      <c r="AU401" s="151" t="s">
        <v>83</v>
      </c>
      <c r="AV401" s="12" t="s">
        <v>83</v>
      </c>
      <c r="AW401" s="12" t="s">
        <v>31</v>
      </c>
      <c r="AX401" s="12" t="s">
        <v>74</v>
      </c>
      <c r="AY401" s="151" t="s">
        <v>145</v>
      </c>
    </row>
    <row r="402" spans="2:65" s="12" customFormat="1">
      <c r="B402" s="150"/>
      <c r="D402" s="146" t="s">
        <v>154</v>
      </c>
      <c r="E402" s="151" t="s">
        <v>1</v>
      </c>
      <c r="F402" s="152" t="s">
        <v>710</v>
      </c>
      <c r="H402" s="153">
        <v>64</v>
      </c>
      <c r="I402" s="154"/>
      <c r="L402" s="150"/>
      <c r="M402" s="155"/>
      <c r="T402" s="156"/>
      <c r="AT402" s="151" t="s">
        <v>154</v>
      </c>
      <c r="AU402" s="151" t="s">
        <v>83</v>
      </c>
      <c r="AV402" s="12" t="s">
        <v>83</v>
      </c>
      <c r="AW402" s="12" t="s">
        <v>31</v>
      </c>
      <c r="AX402" s="12" t="s">
        <v>74</v>
      </c>
      <c r="AY402" s="151" t="s">
        <v>145</v>
      </c>
    </row>
    <row r="403" spans="2:65" s="1" customFormat="1" ht="24.2" customHeight="1">
      <c r="B403" s="131"/>
      <c r="C403" s="132" t="s">
        <v>711</v>
      </c>
      <c r="D403" s="132" t="s">
        <v>147</v>
      </c>
      <c r="E403" s="133" t="s">
        <v>712</v>
      </c>
      <c r="F403" s="134" t="s">
        <v>713</v>
      </c>
      <c r="G403" s="135" t="s">
        <v>150</v>
      </c>
      <c r="H403" s="136">
        <v>1.98</v>
      </c>
      <c r="I403" s="137"/>
      <c r="J403" s="138">
        <f>ROUND(I403*H403,2)</f>
        <v>0</v>
      </c>
      <c r="K403" s="139"/>
      <c r="L403" s="30"/>
      <c r="M403" s="140" t="s">
        <v>1</v>
      </c>
      <c r="N403" s="141" t="s">
        <v>39</v>
      </c>
      <c r="P403" s="142">
        <f>O403*H403</f>
        <v>0</v>
      </c>
      <c r="Q403" s="142">
        <v>0</v>
      </c>
      <c r="R403" s="142">
        <f>Q403*H403</f>
        <v>0</v>
      </c>
      <c r="S403" s="142">
        <v>0</v>
      </c>
      <c r="T403" s="143">
        <f>S403*H403</f>
        <v>0</v>
      </c>
      <c r="AR403" s="144" t="s">
        <v>231</v>
      </c>
      <c r="AT403" s="144" t="s">
        <v>147</v>
      </c>
      <c r="AU403" s="144" t="s">
        <v>83</v>
      </c>
      <c r="AY403" s="15" t="s">
        <v>145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5" t="s">
        <v>79</v>
      </c>
      <c r="BK403" s="145">
        <f>ROUND(I403*H403,2)</f>
        <v>0</v>
      </c>
      <c r="BL403" s="15" t="s">
        <v>231</v>
      </c>
      <c r="BM403" s="144" t="s">
        <v>714</v>
      </c>
    </row>
    <row r="404" spans="2:65" s="1" customFormat="1" ht="24.2" customHeight="1">
      <c r="B404" s="131"/>
      <c r="C404" s="132" t="s">
        <v>715</v>
      </c>
      <c r="D404" s="132" t="s">
        <v>147</v>
      </c>
      <c r="E404" s="133" t="s">
        <v>716</v>
      </c>
      <c r="F404" s="134" t="s">
        <v>717</v>
      </c>
      <c r="G404" s="135" t="s">
        <v>150</v>
      </c>
      <c r="H404" s="136">
        <v>1.98</v>
      </c>
      <c r="I404" s="137"/>
      <c r="J404" s="138">
        <f>ROUND(I404*H404,2)</f>
        <v>0</v>
      </c>
      <c r="K404" s="139"/>
      <c r="L404" s="30"/>
      <c r="M404" s="140" t="s">
        <v>1</v>
      </c>
      <c r="N404" s="141" t="s">
        <v>39</v>
      </c>
      <c r="P404" s="142">
        <f>O404*H404</f>
        <v>0</v>
      </c>
      <c r="Q404" s="142">
        <v>0</v>
      </c>
      <c r="R404" s="142">
        <f>Q404*H404</f>
        <v>0</v>
      </c>
      <c r="S404" s="142">
        <v>0</v>
      </c>
      <c r="T404" s="143">
        <f>S404*H404</f>
        <v>0</v>
      </c>
      <c r="AR404" s="144" t="s">
        <v>231</v>
      </c>
      <c r="AT404" s="144" t="s">
        <v>147</v>
      </c>
      <c r="AU404" s="144" t="s">
        <v>83</v>
      </c>
      <c r="AY404" s="15" t="s">
        <v>145</v>
      </c>
      <c r="BE404" s="145">
        <f>IF(N404="základní",J404,0)</f>
        <v>0</v>
      </c>
      <c r="BF404" s="145">
        <f>IF(N404="snížená",J404,0)</f>
        <v>0</v>
      </c>
      <c r="BG404" s="145">
        <f>IF(N404="zákl. přenesená",J404,0)</f>
        <v>0</v>
      </c>
      <c r="BH404" s="145">
        <f>IF(N404="sníž. přenesená",J404,0)</f>
        <v>0</v>
      </c>
      <c r="BI404" s="145">
        <f>IF(N404="nulová",J404,0)</f>
        <v>0</v>
      </c>
      <c r="BJ404" s="15" t="s">
        <v>79</v>
      </c>
      <c r="BK404" s="145">
        <f>ROUND(I404*H404,2)</f>
        <v>0</v>
      </c>
      <c r="BL404" s="15" t="s">
        <v>231</v>
      </c>
      <c r="BM404" s="144" t="s">
        <v>718</v>
      </c>
    </row>
    <row r="405" spans="2:65" s="11" customFormat="1" ht="22.9" customHeight="1">
      <c r="B405" s="119"/>
      <c r="D405" s="120" t="s">
        <v>73</v>
      </c>
      <c r="E405" s="129" t="s">
        <v>719</v>
      </c>
      <c r="F405" s="129" t="s">
        <v>720</v>
      </c>
      <c r="I405" s="122"/>
      <c r="J405" s="130">
        <f>BK405</f>
        <v>0</v>
      </c>
      <c r="L405" s="119"/>
      <c r="M405" s="124"/>
      <c r="P405" s="125">
        <f>SUM(P406:P470)</f>
        <v>0</v>
      </c>
      <c r="R405" s="125">
        <f>SUM(R406:R470)</f>
        <v>7.7672081399999993</v>
      </c>
      <c r="T405" s="126">
        <f>SUM(T406:T470)</f>
        <v>40.682609999999997</v>
      </c>
      <c r="AR405" s="120" t="s">
        <v>83</v>
      </c>
      <c r="AT405" s="127" t="s">
        <v>73</v>
      </c>
      <c r="AU405" s="127" t="s">
        <v>79</v>
      </c>
      <c r="AY405" s="120" t="s">
        <v>145</v>
      </c>
      <c r="BK405" s="128">
        <f>SUM(BK406:BK470)</f>
        <v>0</v>
      </c>
    </row>
    <row r="406" spans="2:65" s="1" customFormat="1" ht="24.2" customHeight="1">
      <c r="B406" s="131"/>
      <c r="C406" s="132" t="s">
        <v>721</v>
      </c>
      <c r="D406" s="132" t="s">
        <v>147</v>
      </c>
      <c r="E406" s="133" t="s">
        <v>722</v>
      </c>
      <c r="F406" s="134" t="s">
        <v>723</v>
      </c>
      <c r="G406" s="135" t="s">
        <v>166</v>
      </c>
      <c r="H406" s="136">
        <v>866.43600000000004</v>
      </c>
      <c r="I406" s="137"/>
      <c r="J406" s="138">
        <f>ROUND(I406*H406,2)</f>
        <v>0</v>
      </c>
      <c r="K406" s="139"/>
      <c r="L406" s="30"/>
      <c r="M406" s="140" t="s">
        <v>1</v>
      </c>
      <c r="N406" s="141" t="s">
        <v>39</v>
      </c>
      <c r="P406" s="142">
        <f>O406*H406</f>
        <v>0</v>
      </c>
      <c r="Q406" s="142">
        <v>0</v>
      </c>
      <c r="R406" s="142">
        <f>Q406*H406</f>
        <v>0</v>
      </c>
      <c r="S406" s="142">
        <v>0</v>
      </c>
      <c r="T406" s="143">
        <f>S406*H406</f>
        <v>0</v>
      </c>
      <c r="AR406" s="144" t="s">
        <v>231</v>
      </c>
      <c r="AT406" s="144" t="s">
        <v>147</v>
      </c>
      <c r="AU406" s="144" t="s">
        <v>83</v>
      </c>
      <c r="AY406" s="15" t="s">
        <v>145</v>
      </c>
      <c r="BE406" s="145">
        <f>IF(N406="základní",J406,0)</f>
        <v>0</v>
      </c>
      <c r="BF406" s="145">
        <f>IF(N406="snížená",J406,0)</f>
        <v>0</v>
      </c>
      <c r="BG406" s="145">
        <f>IF(N406="zákl. přenesená",J406,0)</f>
        <v>0</v>
      </c>
      <c r="BH406" s="145">
        <f>IF(N406="sníž. přenesená",J406,0)</f>
        <v>0</v>
      </c>
      <c r="BI406" s="145">
        <f>IF(N406="nulová",J406,0)</f>
        <v>0</v>
      </c>
      <c r="BJ406" s="15" t="s">
        <v>79</v>
      </c>
      <c r="BK406" s="145">
        <f>ROUND(I406*H406,2)</f>
        <v>0</v>
      </c>
      <c r="BL406" s="15" t="s">
        <v>231</v>
      </c>
      <c r="BM406" s="144" t="s">
        <v>724</v>
      </c>
    </row>
    <row r="407" spans="2:65" s="12" customFormat="1">
      <c r="B407" s="150"/>
      <c r="D407" s="146" t="s">
        <v>154</v>
      </c>
      <c r="E407" s="151" t="s">
        <v>1</v>
      </c>
      <c r="F407" s="152" t="s">
        <v>380</v>
      </c>
      <c r="H407" s="153">
        <v>89.212999999999994</v>
      </c>
      <c r="I407" s="154"/>
      <c r="L407" s="150"/>
      <c r="M407" s="155"/>
      <c r="T407" s="156"/>
      <c r="AT407" s="151" t="s">
        <v>154</v>
      </c>
      <c r="AU407" s="151" t="s">
        <v>83</v>
      </c>
      <c r="AV407" s="12" t="s">
        <v>83</v>
      </c>
      <c r="AW407" s="12" t="s">
        <v>31</v>
      </c>
      <c r="AX407" s="12" t="s">
        <v>74</v>
      </c>
      <c r="AY407" s="151" t="s">
        <v>145</v>
      </c>
    </row>
    <row r="408" spans="2:65" s="12" customFormat="1">
      <c r="B408" s="150"/>
      <c r="D408" s="146" t="s">
        <v>154</v>
      </c>
      <c r="E408" s="151" t="s">
        <v>1</v>
      </c>
      <c r="F408" s="152" t="s">
        <v>381</v>
      </c>
      <c r="H408" s="153">
        <v>184.68</v>
      </c>
      <c r="I408" s="154"/>
      <c r="L408" s="150"/>
      <c r="M408" s="155"/>
      <c r="T408" s="156"/>
      <c r="AT408" s="151" t="s">
        <v>154</v>
      </c>
      <c r="AU408" s="151" t="s">
        <v>83</v>
      </c>
      <c r="AV408" s="12" t="s">
        <v>83</v>
      </c>
      <c r="AW408" s="12" t="s">
        <v>31</v>
      </c>
      <c r="AX408" s="12" t="s">
        <v>74</v>
      </c>
      <c r="AY408" s="151" t="s">
        <v>145</v>
      </c>
    </row>
    <row r="409" spans="2:65" s="12" customFormat="1">
      <c r="B409" s="150"/>
      <c r="D409" s="146" t="s">
        <v>154</v>
      </c>
      <c r="E409" s="151" t="s">
        <v>1</v>
      </c>
      <c r="F409" s="152" t="s">
        <v>382</v>
      </c>
      <c r="H409" s="153">
        <v>39.78</v>
      </c>
      <c r="I409" s="154"/>
      <c r="L409" s="150"/>
      <c r="M409" s="155"/>
      <c r="T409" s="156"/>
      <c r="AT409" s="151" t="s">
        <v>154</v>
      </c>
      <c r="AU409" s="151" t="s">
        <v>83</v>
      </c>
      <c r="AV409" s="12" t="s">
        <v>83</v>
      </c>
      <c r="AW409" s="12" t="s">
        <v>31</v>
      </c>
      <c r="AX409" s="12" t="s">
        <v>74</v>
      </c>
      <c r="AY409" s="151" t="s">
        <v>145</v>
      </c>
    </row>
    <row r="410" spans="2:65" s="12" customFormat="1">
      <c r="B410" s="150"/>
      <c r="D410" s="146" t="s">
        <v>154</v>
      </c>
      <c r="E410" s="151" t="s">
        <v>1</v>
      </c>
      <c r="F410" s="152" t="s">
        <v>383</v>
      </c>
      <c r="H410" s="153">
        <v>14.4</v>
      </c>
      <c r="I410" s="154"/>
      <c r="L410" s="150"/>
      <c r="M410" s="155"/>
      <c r="T410" s="156"/>
      <c r="AT410" s="151" t="s">
        <v>154</v>
      </c>
      <c r="AU410" s="151" t="s">
        <v>83</v>
      </c>
      <c r="AV410" s="12" t="s">
        <v>83</v>
      </c>
      <c r="AW410" s="12" t="s">
        <v>31</v>
      </c>
      <c r="AX410" s="12" t="s">
        <v>74</v>
      </c>
      <c r="AY410" s="151" t="s">
        <v>145</v>
      </c>
    </row>
    <row r="411" spans="2:65" s="12" customFormat="1">
      <c r="B411" s="150"/>
      <c r="D411" s="146" t="s">
        <v>154</v>
      </c>
      <c r="E411" s="151" t="s">
        <v>1</v>
      </c>
      <c r="F411" s="152" t="s">
        <v>384</v>
      </c>
      <c r="H411" s="153">
        <v>23.4</v>
      </c>
      <c r="I411" s="154"/>
      <c r="L411" s="150"/>
      <c r="M411" s="155"/>
      <c r="T411" s="156"/>
      <c r="AT411" s="151" t="s">
        <v>154</v>
      </c>
      <c r="AU411" s="151" t="s">
        <v>83</v>
      </c>
      <c r="AV411" s="12" t="s">
        <v>83</v>
      </c>
      <c r="AW411" s="12" t="s">
        <v>31</v>
      </c>
      <c r="AX411" s="12" t="s">
        <v>74</v>
      </c>
      <c r="AY411" s="151" t="s">
        <v>145</v>
      </c>
    </row>
    <row r="412" spans="2:65" s="12" customFormat="1">
      <c r="B412" s="150"/>
      <c r="D412" s="146" t="s">
        <v>154</v>
      </c>
      <c r="E412" s="151" t="s">
        <v>1</v>
      </c>
      <c r="F412" s="152" t="s">
        <v>385</v>
      </c>
      <c r="H412" s="153">
        <v>39.06</v>
      </c>
      <c r="I412" s="154"/>
      <c r="L412" s="150"/>
      <c r="M412" s="155"/>
      <c r="T412" s="156"/>
      <c r="AT412" s="151" t="s">
        <v>154</v>
      </c>
      <c r="AU412" s="151" t="s">
        <v>83</v>
      </c>
      <c r="AV412" s="12" t="s">
        <v>83</v>
      </c>
      <c r="AW412" s="12" t="s">
        <v>31</v>
      </c>
      <c r="AX412" s="12" t="s">
        <v>74</v>
      </c>
      <c r="AY412" s="151" t="s">
        <v>145</v>
      </c>
    </row>
    <row r="413" spans="2:65" s="12" customFormat="1">
      <c r="B413" s="150"/>
      <c r="D413" s="146" t="s">
        <v>154</v>
      </c>
      <c r="E413" s="151" t="s">
        <v>1</v>
      </c>
      <c r="F413" s="152" t="s">
        <v>386</v>
      </c>
      <c r="H413" s="153">
        <v>54.3</v>
      </c>
      <c r="I413" s="154"/>
      <c r="L413" s="150"/>
      <c r="M413" s="155"/>
      <c r="T413" s="156"/>
      <c r="AT413" s="151" t="s">
        <v>154</v>
      </c>
      <c r="AU413" s="151" t="s">
        <v>83</v>
      </c>
      <c r="AV413" s="12" t="s">
        <v>83</v>
      </c>
      <c r="AW413" s="12" t="s">
        <v>31</v>
      </c>
      <c r="AX413" s="12" t="s">
        <v>74</v>
      </c>
      <c r="AY413" s="151" t="s">
        <v>145</v>
      </c>
    </row>
    <row r="414" spans="2:65" s="12" customFormat="1">
      <c r="B414" s="150"/>
      <c r="D414" s="146" t="s">
        <v>154</v>
      </c>
      <c r="E414" s="151" t="s">
        <v>1</v>
      </c>
      <c r="F414" s="152" t="s">
        <v>387</v>
      </c>
      <c r="H414" s="153">
        <v>18.25</v>
      </c>
      <c r="I414" s="154"/>
      <c r="L414" s="150"/>
      <c r="M414" s="155"/>
      <c r="T414" s="156"/>
      <c r="AT414" s="151" t="s">
        <v>154</v>
      </c>
      <c r="AU414" s="151" t="s">
        <v>83</v>
      </c>
      <c r="AV414" s="12" t="s">
        <v>83</v>
      </c>
      <c r="AW414" s="12" t="s">
        <v>31</v>
      </c>
      <c r="AX414" s="12" t="s">
        <v>74</v>
      </c>
      <c r="AY414" s="151" t="s">
        <v>145</v>
      </c>
    </row>
    <row r="415" spans="2:65" s="12" customFormat="1">
      <c r="B415" s="150"/>
      <c r="D415" s="146" t="s">
        <v>154</v>
      </c>
      <c r="E415" s="151" t="s">
        <v>1</v>
      </c>
      <c r="F415" s="152" t="s">
        <v>388</v>
      </c>
      <c r="H415" s="153">
        <v>244.76300000000001</v>
      </c>
      <c r="I415" s="154"/>
      <c r="L415" s="150"/>
      <c r="M415" s="155"/>
      <c r="T415" s="156"/>
      <c r="AT415" s="151" t="s">
        <v>154</v>
      </c>
      <c r="AU415" s="151" t="s">
        <v>83</v>
      </c>
      <c r="AV415" s="12" t="s">
        <v>83</v>
      </c>
      <c r="AW415" s="12" t="s">
        <v>31</v>
      </c>
      <c r="AX415" s="12" t="s">
        <v>74</v>
      </c>
      <c r="AY415" s="151" t="s">
        <v>145</v>
      </c>
    </row>
    <row r="416" spans="2:65" s="12" customFormat="1">
      <c r="B416" s="150"/>
      <c r="D416" s="146" t="s">
        <v>154</v>
      </c>
      <c r="E416" s="151" t="s">
        <v>1</v>
      </c>
      <c r="F416" s="152" t="s">
        <v>389</v>
      </c>
      <c r="H416" s="153">
        <v>36</v>
      </c>
      <c r="I416" s="154"/>
      <c r="L416" s="150"/>
      <c r="M416" s="155"/>
      <c r="T416" s="156"/>
      <c r="AT416" s="151" t="s">
        <v>154</v>
      </c>
      <c r="AU416" s="151" t="s">
        <v>83</v>
      </c>
      <c r="AV416" s="12" t="s">
        <v>83</v>
      </c>
      <c r="AW416" s="12" t="s">
        <v>31</v>
      </c>
      <c r="AX416" s="12" t="s">
        <v>74</v>
      </c>
      <c r="AY416" s="151" t="s">
        <v>145</v>
      </c>
    </row>
    <row r="417" spans="2:65" s="12" customFormat="1">
      <c r="B417" s="150"/>
      <c r="D417" s="146" t="s">
        <v>154</v>
      </c>
      <c r="E417" s="151" t="s">
        <v>1</v>
      </c>
      <c r="F417" s="152" t="s">
        <v>390</v>
      </c>
      <c r="H417" s="153">
        <v>67.45</v>
      </c>
      <c r="I417" s="154"/>
      <c r="L417" s="150"/>
      <c r="M417" s="155"/>
      <c r="T417" s="156"/>
      <c r="AT417" s="151" t="s">
        <v>154</v>
      </c>
      <c r="AU417" s="151" t="s">
        <v>83</v>
      </c>
      <c r="AV417" s="12" t="s">
        <v>83</v>
      </c>
      <c r="AW417" s="12" t="s">
        <v>31</v>
      </c>
      <c r="AX417" s="12" t="s">
        <v>74</v>
      </c>
      <c r="AY417" s="151" t="s">
        <v>145</v>
      </c>
    </row>
    <row r="418" spans="2:65" s="12" customFormat="1">
      <c r="B418" s="150"/>
      <c r="D418" s="146" t="s">
        <v>154</v>
      </c>
      <c r="E418" s="151" t="s">
        <v>1</v>
      </c>
      <c r="F418" s="152" t="s">
        <v>391</v>
      </c>
      <c r="H418" s="153">
        <v>15</v>
      </c>
      <c r="I418" s="154"/>
      <c r="L418" s="150"/>
      <c r="M418" s="155"/>
      <c r="T418" s="156"/>
      <c r="AT418" s="151" t="s">
        <v>154</v>
      </c>
      <c r="AU418" s="151" t="s">
        <v>83</v>
      </c>
      <c r="AV418" s="12" t="s">
        <v>83</v>
      </c>
      <c r="AW418" s="12" t="s">
        <v>31</v>
      </c>
      <c r="AX418" s="12" t="s">
        <v>74</v>
      </c>
      <c r="AY418" s="151" t="s">
        <v>145</v>
      </c>
    </row>
    <row r="419" spans="2:65" s="12" customFormat="1">
      <c r="B419" s="150"/>
      <c r="D419" s="146" t="s">
        <v>154</v>
      </c>
      <c r="E419" s="151" t="s">
        <v>1</v>
      </c>
      <c r="F419" s="152" t="s">
        <v>392</v>
      </c>
      <c r="H419" s="153">
        <v>10.14</v>
      </c>
      <c r="I419" s="154"/>
      <c r="L419" s="150"/>
      <c r="M419" s="155"/>
      <c r="T419" s="156"/>
      <c r="AT419" s="151" t="s">
        <v>154</v>
      </c>
      <c r="AU419" s="151" t="s">
        <v>83</v>
      </c>
      <c r="AV419" s="12" t="s">
        <v>83</v>
      </c>
      <c r="AW419" s="12" t="s">
        <v>31</v>
      </c>
      <c r="AX419" s="12" t="s">
        <v>74</v>
      </c>
      <c r="AY419" s="151" t="s">
        <v>145</v>
      </c>
    </row>
    <row r="420" spans="2:65" s="12" customFormat="1">
      <c r="B420" s="150"/>
      <c r="D420" s="146" t="s">
        <v>154</v>
      </c>
      <c r="E420" s="151" t="s">
        <v>1</v>
      </c>
      <c r="F420" s="152" t="s">
        <v>455</v>
      </c>
      <c r="H420" s="153">
        <v>30</v>
      </c>
      <c r="I420" s="154"/>
      <c r="L420" s="150"/>
      <c r="M420" s="155"/>
      <c r="T420" s="156"/>
      <c r="AT420" s="151" t="s">
        <v>154</v>
      </c>
      <c r="AU420" s="151" t="s">
        <v>83</v>
      </c>
      <c r="AV420" s="12" t="s">
        <v>83</v>
      </c>
      <c r="AW420" s="12" t="s">
        <v>31</v>
      </c>
      <c r="AX420" s="12" t="s">
        <v>74</v>
      </c>
      <c r="AY420" s="151" t="s">
        <v>145</v>
      </c>
    </row>
    <row r="421" spans="2:65" s="1" customFormat="1" ht="24.2" customHeight="1">
      <c r="B421" s="131"/>
      <c r="C421" s="163" t="s">
        <v>725</v>
      </c>
      <c r="D421" s="163" t="s">
        <v>396</v>
      </c>
      <c r="E421" s="164" t="s">
        <v>726</v>
      </c>
      <c r="F421" s="165" t="s">
        <v>727</v>
      </c>
      <c r="G421" s="166" t="s">
        <v>171</v>
      </c>
      <c r="H421" s="167">
        <v>2020</v>
      </c>
      <c r="I421" s="168"/>
      <c r="J421" s="169">
        <f>ROUND(I421*H421,2)</f>
        <v>0</v>
      </c>
      <c r="K421" s="170"/>
      <c r="L421" s="171"/>
      <c r="M421" s="172" t="s">
        <v>1</v>
      </c>
      <c r="N421" s="173" t="s">
        <v>39</v>
      </c>
      <c r="P421" s="142">
        <f>O421*H421</f>
        <v>0</v>
      </c>
      <c r="Q421" s="142">
        <v>2.8999999999999998E-3</v>
      </c>
      <c r="R421" s="142">
        <f>Q421*H421</f>
        <v>5.8579999999999997</v>
      </c>
      <c r="S421" s="142">
        <v>0</v>
      </c>
      <c r="T421" s="143">
        <f>S421*H421</f>
        <v>0</v>
      </c>
      <c r="AR421" s="144" t="s">
        <v>304</v>
      </c>
      <c r="AT421" s="144" t="s">
        <v>396</v>
      </c>
      <c r="AU421" s="144" t="s">
        <v>83</v>
      </c>
      <c r="AY421" s="15" t="s">
        <v>145</v>
      </c>
      <c r="BE421" s="145">
        <f>IF(N421="základní",J421,0)</f>
        <v>0</v>
      </c>
      <c r="BF421" s="145">
        <f>IF(N421="snížená",J421,0)</f>
        <v>0</v>
      </c>
      <c r="BG421" s="145">
        <f>IF(N421="zákl. přenesená",J421,0)</f>
        <v>0</v>
      </c>
      <c r="BH421" s="145">
        <f>IF(N421="sníž. přenesená",J421,0)</f>
        <v>0</v>
      </c>
      <c r="BI421" s="145">
        <f>IF(N421="nulová",J421,0)</f>
        <v>0</v>
      </c>
      <c r="BJ421" s="15" t="s">
        <v>79</v>
      </c>
      <c r="BK421" s="145">
        <f>ROUND(I421*H421,2)</f>
        <v>0</v>
      </c>
      <c r="BL421" s="15" t="s">
        <v>231</v>
      </c>
      <c r="BM421" s="144" t="s">
        <v>728</v>
      </c>
    </row>
    <row r="422" spans="2:65" s="1" customFormat="1" ht="19.5">
      <c r="B422" s="30"/>
      <c r="D422" s="146" t="s">
        <v>152</v>
      </c>
      <c r="F422" s="147" t="s">
        <v>729</v>
      </c>
      <c r="I422" s="148"/>
      <c r="L422" s="30"/>
      <c r="M422" s="149"/>
      <c r="T422" s="54"/>
      <c r="AT422" s="15" t="s">
        <v>152</v>
      </c>
      <c r="AU422" s="15" t="s">
        <v>83</v>
      </c>
    </row>
    <row r="423" spans="2:65" s="1" customFormat="1" ht="24.2" customHeight="1">
      <c r="B423" s="131"/>
      <c r="C423" s="132" t="s">
        <v>730</v>
      </c>
      <c r="D423" s="132" t="s">
        <v>147</v>
      </c>
      <c r="E423" s="133" t="s">
        <v>731</v>
      </c>
      <c r="F423" s="134" t="s">
        <v>732</v>
      </c>
      <c r="G423" s="135" t="s">
        <v>166</v>
      </c>
      <c r="H423" s="136">
        <v>866.43600000000004</v>
      </c>
      <c r="I423" s="137"/>
      <c r="J423" s="138">
        <f>ROUND(I423*H423,2)</f>
        <v>0</v>
      </c>
      <c r="K423" s="139"/>
      <c r="L423" s="30"/>
      <c r="M423" s="140" t="s">
        <v>1</v>
      </c>
      <c r="N423" s="141" t="s">
        <v>39</v>
      </c>
      <c r="P423" s="142">
        <f>O423*H423</f>
        <v>0</v>
      </c>
      <c r="Q423" s="142">
        <v>0</v>
      </c>
      <c r="R423" s="142">
        <f>Q423*H423</f>
        <v>0</v>
      </c>
      <c r="S423" s="142">
        <v>4.4499999999999998E-2</v>
      </c>
      <c r="T423" s="143">
        <f>S423*H423</f>
        <v>38.556401999999999</v>
      </c>
      <c r="AR423" s="144" t="s">
        <v>231</v>
      </c>
      <c r="AT423" s="144" t="s">
        <v>147</v>
      </c>
      <c r="AU423" s="144" t="s">
        <v>83</v>
      </c>
      <c r="AY423" s="15" t="s">
        <v>145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5" t="s">
        <v>79</v>
      </c>
      <c r="BK423" s="145">
        <f>ROUND(I423*H423,2)</f>
        <v>0</v>
      </c>
      <c r="BL423" s="15" t="s">
        <v>231</v>
      </c>
      <c r="BM423" s="144" t="s">
        <v>733</v>
      </c>
    </row>
    <row r="424" spans="2:65" s="12" customFormat="1">
      <c r="B424" s="150"/>
      <c r="D424" s="146" t="s">
        <v>154</v>
      </c>
      <c r="E424" s="151" t="s">
        <v>1</v>
      </c>
      <c r="F424" s="152" t="s">
        <v>380</v>
      </c>
      <c r="H424" s="153">
        <v>89.212999999999994</v>
      </c>
      <c r="I424" s="154"/>
      <c r="L424" s="150"/>
      <c r="M424" s="155"/>
      <c r="T424" s="156"/>
      <c r="AT424" s="151" t="s">
        <v>154</v>
      </c>
      <c r="AU424" s="151" t="s">
        <v>83</v>
      </c>
      <c r="AV424" s="12" t="s">
        <v>83</v>
      </c>
      <c r="AW424" s="12" t="s">
        <v>31</v>
      </c>
      <c r="AX424" s="12" t="s">
        <v>74</v>
      </c>
      <c r="AY424" s="151" t="s">
        <v>145</v>
      </c>
    </row>
    <row r="425" spans="2:65" s="12" customFormat="1">
      <c r="B425" s="150"/>
      <c r="D425" s="146" t="s">
        <v>154</v>
      </c>
      <c r="E425" s="151" t="s">
        <v>1</v>
      </c>
      <c r="F425" s="152" t="s">
        <v>381</v>
      </c>
      <c r="H425" s="153">
        <v>184.68</v>
      </c>
      <c r="I425" s="154"/>
      <c r="L425" s="150"/>
      <c r="M425" s="155"/>
      <c r="T425" s="156"/>
      <c r="AT425" s="151" t="s">
        <v>154</v>
      </c>
      <c r="AU425" s="151" t="s">
        <v>83</v>
      </c>
      <c r="AV425" s="12" t="s">
        <v>83</v>
      </c>
      <c r="AW425" s="12" t="s">
        <v>31</v>
      </c>
      <c r="AX425" s="12" t="s">
        <v>74</v>
      </c>
      <c r="AY425" s="151" t="s">
        <v>145</v>
      </c>
    </row>
    <row r="426" spans="2:65" s="12" customFormat="1">
      <c r="B426" s="150"/>
      <c r="D426" s="146" t="s">
        <v>154</v>
      </c>
      <c r="E426" s="151" t="s">
        <v>1</v>
      </c>
      <c r="F426" s="152" t="s">
        <v>382</v>
      </c>
      <c r="H426" s="153">
        <v>39.78</v>
      </c>
      <c r="I426" s="154"/>
      <c r="L426" s="150"/>
      <c r="M426" s="155"/>
      <c r="T426" s="156"/>
      <c r="AT426" s="151" t="s">
        <v>154</v>
      </c>
      <c r="AU426" s="151" t="s">
        <v>83</v>
      </c>
      <c r="AV426" s="12" t="s">
        <v>83</v>
      </c>
      <c r="AW426" s="12" t="s">
        <v>31</v>
      </c>
      <c r="AX426" s="12" t="s">
        <v>74</v>
      </c>
      <c r="AY426" s="151" t="s">
        <v>145</v>
      </c>
    </row>
    <row r="427" spans="2:65" s="12" customFormat="1">
      <c r="B427" s="150"/>
      <c r="D427" s="146" t="s">
        <v>154</v>
      </c>
      <c r="E427" s="151" t="s">
        <v>1</v>
      </c>
      <c r="F427" s="152" t="s">
        <v>383</v>
      </c>
      <c r="H427" s="153">
        <v>14.4</v>
      </c>
      <c r="I427" s="154"/>
      <c r="L427" s="150"/>
      <c r="M427" s="155"/>
      <c r="T427" s="156"/>
      <c r="AT427" s="151" t="s">
        <v>154</v>
      </c>
      <c r="AU427" s="151" t="s">
        <v>83</v>
      </c>
      <c r="AV427" s="12" t="s">
        <v>83</v>
      </c>
      <c r="AW427" s="12" t="s">
        <v>31</v>
      </c>
      <c r="AX427" s="12" t="s">
        <v>74</v>
      </c>
      <c r="AY427" s="151" t="s">
        <v>145</v>
      </c>
    </row>
    <row r="428" spans="2:65" s="12" customFormat="1">
      <c r="B428" s="150"/>
      <c r="D428" s="146" t="s">
        <v>154</v>
      </c>
      <c r="E428" s="151" t="s">
        <v>1</v>
      </c>
      <c r="F428" s="152" t="s">
        <v>384</v>
      </c>
      <c r="H428" s="153">
        <v>23.4</v>
      </c>
      <c r="I428" s="154"/>
      <c r="L428" s="150"/>
      <c r="M428" s="155"/>
      <c r="T428" s="156"/>
      <c r="AT428" s="151" t="s">
        <v>154</v>
      </c>
      <c r="AU428" s="151" t="s">
        <v>83</v>
      </c>
      <c r="AV428" s="12" t="s">
        <v>83</v>
      </c>
      <c r="AW428" s="12" t="s">
        <v>31</v>
      </c>
      <c r="AX428" s="12" t="s">
        <v>74</v>
      </c>
      <c r="AY428" s="151" t="s">
        <v>145</v>
      </c>
    </row>
    <row r="429" spans="2:65" s="12" customFormat="1">
      <c r="B429" s="150"/>
      <c r="D429" s="146" t="s">
        <v>154</v>
      </c>
      <c r="E429" s="151" t="s">
        <v>1</v>
      </c>
      <c r="F429" s="152" t="s">
        <v>385</v>
      </c>
      <c r="H429" s="153">
        <v>39.06</v>
      </c>
      <c r="I429" s="154"/>
      <c r="L429" s="150"/>
      <c r="M429" s="155"/>
      <c r="T429" s="156"/>
      <c r="AT429" s="151" t="s">
        <v>154</v>
      </c>
      <c r="AU429" s="151" t="s">
        <v>83</v>
      </c>
      <c r="AV429" s="12" t="s">
        <v>83</v>
      </c>
      <c r="AW429" s="12" t="s">
        <v>31</v>
      </c>
      <c r="AX429" s="12" t="s">
        <v>74</v>
      </c>
      <c r="AY429" s="151" t="s">
        <v>145</v>
      </c>
    </row>
    <row r="430" spans="2:65" s="12" customFormat="1">
      <c r="B430" s="150"/>
      <c r="D430" s="146" t="s">
        <v>154</v>
      </c>
      <c r="E430" s="151" t="s">
        <v>1</v>
      </c>
      <c r="F430" s="152" t="s">
        <v>386</v>
      </c>
      <c r="H430" s="153">
        <v>54.3</v>
      </c>
      <c r="I430" s="154"/>
      <c r="L430" s="150"/>
      <c r="M430" s="155"/>
      <c r="T430" s="156"/>
      <c r="AT430" s="151" t="s">
        <v>154</v>
      </c>
      <c r="AU430" s="151" t="s">
        <v>83</v>
      </c>
      <c r="AV430" s="12" t="s">
        <v>83</v>
      </c>
      <c r="AW430" s="12" t="s">
        <v>31</v>
      </c>
      <c r="AX430" s="12" t="s">
        <v>74</v>
      </c>
      <c r="AY430" s="151" t="s">
        <v>145</v>
      </c>
    </row>
    <row r="431" spans="2:65" s="12" customFormat="1">
      <c r="B431" s="150"/>
      <c r="D431" s="146" t="s">
        <v>154</v>
      </c>
      <c r="E431" s="151" t="s">
        <v>1</v>
      </c>
      <c r="F431" s="152" t="s">
        <v>387</v>
      </c>
      <c r="H431" s="153">
        <v>18.25</v>
      </c>
      <c r="I431" s="154"/>
      <c r="L431" s="150"/>
      <c r="M431" s="155"/>
      <c r="T431" s="156"/>
      <c r="AT431" s="151" t="s">
        <v>154</v>
      </c>
      <c r="AU431" s="151" t="s">
        <v>83</v>
      </c>
      <c r="AV431" s="12" t="s">
        <v>83</v>
      </c>
      <c r="AW431" s="12" t="s">
        <v>31</v>
      </c>
      <c r="AX431" s="12" t="s">
        <v>74</v>
      </c>
      <c r="AY431" s="151" t="s">
        <v>145</v>
      </c>
    </row>
    <row r="432" spans="2:65" s="12" customFormat="1">
      <c r="B432" s="150"/>
      <c r="D432" s="146" t="s">
        <v>154</v>
      </c>
      <c r="E432" s="151" t="s">
        <v>1</v>
      </c>
      <c r="F432" s="152" t="s">
        <v>388</v>
      </c>
      <c r="H432" s="153">
        <v>244.76300000000001</v>
      </c>
      <c r="I432" s="154"/>
      <c r="L432" s="150"/>
      <c r="M432" s="155"/>
      <c r="T432" s="156"/>
      <c r="AT432" s="151" t="s">
        <v>154</v>
      </c>
      <c r="AU432" s="151" t="s">
        <v>83</v>
      </c>
      <c r="AV432" s="12" t="s">
        <v>83</v>
      </c>
      <c r="AW432" s="12" t="s">
        <v>31</v>
      </c>
      <c r="AX432" s="12" t="s">
        <v>74</v>
      </c>
      <c r="AY432" s="151" t="s">
        <v>145</v>
      </c>
    </row>
    <row r="433" spans="2:65" s="12" customFormat="1">
      <c r="B433" s="150"/>
      <c r="D433" s="146" t="s">
        <v>154</v>
      </c>
      <c r="E433" s="151" t="s">
        <v>1</v>
      </c>
      <c r="F433" s="152" t="s">
        <v>389</v>
      </c>
      <c r="H433" s="153">
        <v>36</v>
      </c>
      <c r="I433" s="154"/>
      <c r="L433" s="150"/>
      <c r="M433" s="155"/>
      <c r="T433" s="156"/>
      <c r="AT433" s="151" t="s">
        <v>154</v>
      </c>
      <c r="AU433" s="151" t="s">
        <v>83</v>
      </c>
      <c r="AV433" s="12" t="s">
        <v>83</v>
      </c>
      <c r="AW433" s="12" t="s">
        <v>31</v>
      </c>
      <c r="AX433" s="12" t="s">
        <v>74</v>
      </c>
      <c r="AY433" s="151" t="s">
        <v>145</v>
      </c>
    </row>
    <row r="434" spans="2:65" s="12" customFormat="1">
      <c r="B434" s="150"/>
      <c r="D434" s="146" t="s">
        <v>154</v>
      </c>
      <c r="E434" s="151" t="s">
        <v>1</v>
      </c>
      <c r="F434" s="152" t="s">
        <v>390</v>
      </c>
      <c r="H434" s="153">
        <v>67.45</v>
      </c>
      <c r="I434" s="154"/>
      <c r="L434" s="150"/>
      <c r="M434" s="155"/>
      <c r="T434" s="156"/>
      <c r="AT434" s="151" t="s">
        <v>154</v>
      </c>
      <c r="AU434" s="151" t="s">
        <v>83</v>
      </c>
      <c r="AV434" s="12" t="s">
        <v>83</v>
      </c>
      <c r="AW434" s="12" t="s">
        <v>31</v>
      </c>
      <c r="AX434" s="12" t="s">
        <v>74</v>
      </c>
      <c r="AY434" s="151" t="s">
        <v>145</v>
      </c>
    </row>
    <row r="435" spans="2:65" s="12" customFormat="1">
      <c r="B435" s="150"/>
      <c r="D435" s="146" t="s">
        <v>154</v>
      </c>
      <c r="E435" s="151" t="s">
        <v>1</v>
      </c>
      <c r="F435" s="152" t="s">
        <v>391</v>
      </c>
      <c r="H435" s="153">
        <v>15</v>
      </c>
      <c r="I435" s="154"/>
      <c r="L435" s="150"/>
      <c r="M435" s="155"/>
      <c r="T435" s="156"/>
      <c r="AT435" s="151" t="s">
        <v>154</v>
      </c>
      <c r="AU435" s="151" t="s">
        <v>83</v>
      </c>
      <c r="AV435" s="12" t="s">
        <v>83</v>
      </c>
      <c r="AW435" s="12" t="s">
        <v>31</v>
      </c>
      <c r="AX435" s="12" t="s">
        <v>74</v>
      </c>
      <c r="AY435" s="151" t="s">
        <v>145</v>
      </c>
    </row>
    <row r="436" spans="2:65" s="12" customFormat="1">
      <c r="B436" s="150"/>
      <c r="D436" s="146" t="s">
        <v>154</v>
      </c>
      <c r="E436" s="151" t="s">
        <v>1</v>
      </c>
      <c r="F436" s="152" t="s">
        <v>392</v>
      </c>
      <c r="H436" s="153">
        <v>10.14</v>
      </c>
      <c r="I436" s="154"/>
      <c r="L436" s="150"/>
      <c r="M436" s="155"/>
      <c r="T436" s="156"/>
      <c r="AT436" s="151" t="s">
        <v>154</v>
      </c>
      <c r="AU436" s="151" t="s">
        <v>83</v>
      </c>
      <c r="AV436" s="12" t="s">
        <v>83</v>
      </c>
      <c r="AW436" s="12" t="s">
        <v>31</v>
      </c>
      <c r="AX436" s="12" t="s">
        <v>74</v>
      </c>
      <c r="AY436" s="151" t="s">
        <v>145</v>
      </c>
    </row>
    <row r="437" spans="2:65" s="12" customFormat="1">
      <c r="B437" s="150"/>
      <c r="D437" s="146" t="s">
        <v>154</v>
      </c>
      <c r="E437" s="151" t="s">
        <v>1</v>
      </c>
      <c r="F437" s="152" t="s">
        <v>455</v>
      </c>
      <c r="H437" s="153">
        <v>30</v>
      </c>
      <c r="I437" s="154"/>
      <c r="L437" s="150"/>
      <c r="M437" s="155"/>
      <c r="T437" s="156"/>
      <c r="AT437" s="151" t="s">
        <v>154</v>
      </c>
      <c r="AU437" s="151" t="s">
        <v>83</v>
      </c>
      <c r="AV437" s="12" t="s">
        <v>83</v>
      </c>
      <c r="AW437" s="12" t="s">
        <v>31</v>
      </c>
      <c r="AX437" s="12" t="s">
        <v>74</v>
      </c>
      <c r="AY437" s="151" t="s">
        <v>145</v>
      </c>
    </row>
    <row r="438" spans="2:65" s="1" customFormat="1" ht="24.2" customHeight="1">
      <c r="B438" s="131"/>
      <c r="C438" s="132" t="s">
        <v>734</v>
      </c>
      <c r="D438" s="132" t="s">
        <v>147</v>
      </c>
      <c r="E438" s="133" t="s">
        <v>735</v>
      </c>
      <c r="F438" s="134" t="s">
        <v>736</v>
      </c>
      <c r="G438" s="135" t="s">
        <v>434</v>
      </c>
      <c r="H438" s="136">
        <v>117.6</v>
      </c>
      <c r="I438" s="137"/>
      <c r="J438" s="138">
        <f>ROUND(I438*H438,2)</f>
        <v>0</v>
      </c>
      <c r="K438" s="139"/>
      <c r="L438" s="30"/>
      <c r="M438" s="140" t="s">
        <v>1</v>
      </c>
      <c r="N438" s="141" t="s">
        <v>39</v>
      </c>
      <c r="P438" s="142">
        <f>O438*H438</f>
        <v>0</v>
      </c>
      <c r="Q438" s="142">
        <v>0</v>
      </c>
      <c r="R438" s="142">
        <f>Q438*H438</f>
        <v>0</v>
      </c>
      <c r="S438" s="142">
        <v>1.8079999999999999E-2</v>
      </c>
      <c r="T438" s="143">
        <f>S438*H438</f>
        <v>2.1262079999999997</v>
      </c>
      <c r="AR438" s="144" t="s">
        <v>231</v>
      </c>
      <c r="AT438" s="144" t="s">
        <v>147</v>
      </c>
      <c r="AU438" s="144" t="s">
        <v>83</v>
      </c>
      <c r="AY438" s="15" t="s">
        <v>145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5" t="s">
        <v>79</v>
      </c>
      <c r="BK438" s="145">
        <f>ROUND(I438*H438,2)</f>
        <v>0</v>
      </c>
      <c r="BL438" s="15" t="s">
        <v>231</v>
      </c>
      <c r="BM438" s="144" t="s">
        <v>737</v>
      </c>
    </row>
    <row r="439" spans="2:65" s="12" customFormat="1">
      <c r="B439" s="150"/>
      <c r="D439" s="146" t="s">
        <v>154</v>
      </c>
      <c r="E439" s="151" t="s">
        <v>1</v>
      </c>
      <c r="F439" s="152" t="s">
        <v>738</v>
      </c>
      <c r="H439" s="153">
        <v>23.8</v>
      </c>
      <c r="I439" s="154"/>
      <c r="L439" s="150"/>
      <c r="M439" s="155"/>
      <c r="T439" s="156"/>
      <c r="AT439" s="151" t="s">
        <v>154</v>
      </c>
      <c r="AU439" s="151" t="s">
        <v>83</v>
      </c>
      <c r="AV439" s="12" t="s">
        <v>83</v>
      </c>
      <c r="AW439" s="12" t="s">
        <v>31</v>
      </c>
      <c r="AX439" s="12" t="s">
        <v>74</v>
      </c>
      <c r="AY439" s="151" t="s">
        <v>145</v>
      </c>
    </row>
    <row r="440" spans="2:65" s="12" customFormat="1">
      <c r="B440" s="150"/>
      <c r="D440" s="146" t="s">
        <v>154</v>
      </c>
      <c r="E440" s="151" t="s">
        <v>1</v>
      </c>
      <c r="F440" s="152" t="s">
        <v>739</v>
      </c>
      <c r="H440" s="153">
        <v>88.8</v>
      </c>
      <c r="I440" s="154"/>
      <c r="L440" s="150"/>
      <c r="M440" s="155"/>
      <c r="T440" s="156"/>
      <c r="AT440" s="151" t="s">
        <v>154</v>
      </c>
      <c r="AU440" s="151" t="s">
        <v>83</v>
      </c>
      <c r="AV440" s="12" t="s">
        <v>83</v>
      </c>
      <c r="AW440" s="12" t="s">
        <v>31</v>
      </c>
      <c r="AX440" s="12" t="s">
        <v>74</v>
      </c>
      <c r="AY440" s="151" t="s">
        <v>145</v>
      </c>
    </row>
    <row r="441" spans="2:65" s="12" customFormat="1">
      <c r="B441" s="150"/>
      <c r="D441" s="146" t="s">
        <v>154</v>
      </c>
      <c r="E441" s="151" t="s">
        <v>1</v>
      </c>
      <c r="F441" s="152" t="s">
        <v>740</v>
      </c>
      <c r="H441" s="153">
        <v>5</v>
      </c>
      <c r="I441" s="154"/>
      <c r="L441" s="150"/>
      <c r="M441" s="155"/>
      <c r="T441" s="156"/>
      <c r="AT441" s="151" t="s">
        <v>154</v>
      </c>
      <c r="AU441" s="151" t="s">
        <v>83</v>
      </c>
      <c r="AV441" s="12" t="s">
        <v>83</v>
      </c>
      <c r="AW441" s="12" t="s">
        <v>31</v>
      </c>
      <c r="AX441" s="12" t="s">
        <v>74</v>
      </c>
      <c r="AY441" s="151" t="s">
        <v>145</v>
      </c>
    </row>
    <row r="442" spans="2:65" s="1" customFormat="1" ht="33" customHeight="1">
      <c r="B442" s="131"/>
      <c r="C442" s="132" t="s">
        <v>741</v>
      </c>
      <c r="D442" s="132" t="s">
        <v>147</v>
      </c>
      <c r="E442" s="133" t="s">
        <v>742</v>
      </c>
      <c r="F442" s="134" t="s">
        <v>743</v>
      </c>
      <c r="G442" s="135" t="s">
        <v>434</v>
      </c>
      <c r="H442" s="136">
        <v>117.6</v>
      </c>
      <c r="I442" s="137"/>
      <c r="J442" s="138">
        <f>ROUND(I442*H442,2)</f>
        <v>0</v>
      </c>
      <c r="K442" s="139"/>
      <c r="L442" s="30"/>
      <c r="M442" s="140" t="s">
        <v>1</v>
      </c>
      <c r="N442" s="141" t="s">
        <v>39</v>
      </c>
      <c r="P442" s="142">
        <f>O442*H442</f>
        <v>0</v>
      </c>
      <c r="Q442" s="142">
        <v>1.2619999999999999E-2</v>
      </c>
      <c r="R442" s="142">
        <f>Q442*H442</f>
        <v>1.4841119999999999</v>
      </c>
      <c r="S442" s="142">
        <v>0</v>
      </c>
      <c r="T442" s="143">
        <f>S442*H442</f>
        <v>0</v>
      </c>
      <c r="AR442" s="144" t="s">
        <v>231</v>
      </c>
      <c r="AT442" s="144" t="s">
        <v>147</v>
      </c>
      <c r="AU442" s="144" t="s">
        <v>83</v>
      </c>
      <c r="AY442" s="15" t="s">
        <v>145</v>
      </c>
      <c r="BE442" s="145">
        <f>IF(N442="základní",J442,0)</f>
        <v>0</v>
      </c>
      <c r="BF442" s="145">
        <f>IF(N442="snížená",J442,0)</f>
        <v>0</v>
      </c>
      <c r="BG442" s="145">
        <f>IF(N442="zákl. přenesená",J442,0)</f>
        <v>0</v>
      </c>
      <c r="BH442" s="145">
        <f>IF(N442="sníž. přenesená",J442,0)</f>
        <v>0</v>
      </c>
      <c r="BI442" s="145">
        <f>IF(N442="nulová",J442,0)</f>
        <v>0</v>
      </c>
      <c r="BJ442" s="15" t="s">
        <v>79</v>
      </c>
      <c r="BK442" s="145">
        <f>ROUND(I442*H442,2)</f>
        <v>0</v>
      </c>
      <c r="BL442" s="15" t="s">
        <v>231</v>
      </c>
      <c r="BM442" s="144" t="s">
        <v>744</v>
      </c>
    </row>
    <row r="443" spans="2:65" s="12" customFormat="1">
      <c r="B443" s="150"/>
      <c r="D443" s="146" t="s">
        <v>154</v>
      </c>
      <c r="E443" s="151" t="s">
        <v>1</v>
      </c>
      <c r="F443" s="152" t="s">
        <v>738</v>
      </c>
      <c r="H443" s="153">
        <v>23.8</v>
      </c>
      <c r="I443" s="154"/>
      <c r="L443" s="150"/>
      <c r="M443" s="155"/>
      <c r="T443" s="156"/>
      <c r="AT443" s="151" t="s">
        <v>154</v>
      </c>
      <c r="AU443" s="151" t="s">
        <v>83</v>
      </c>
      <c r="AV443" s="12" t="s">
        <v>83</v>
      </c>
      <c r="AW443" s="12" t="s">
        <v>31</v>
      </c>
      <c r="AX443" s="12" t="s">
        <v>74</v>
      </c>
      <c r="AY443" s="151" t="s">
        <v>145</v>
      </c>
    </row>
    <row r="444" spans="2:65" s="12" customFormat="1">
      <c r="B444" s="150"/>
      <c r="D444" s="146" t="s">
        <v>154</v>
      </c>
      <c r="E444" s="151" t="s">
        <v>1</v>
      </c>
      <c r="F444" s="152" t="s">
        <v>739</v>
      </c>
      <c r="H444" s="153">
        <v>88.8</v>
      </c>
      <c r="I444" s="154"/>
      <c r="L444" s="150"/>
      <c r="M444" s="155"/>
      <c r="T444" s="156"/>
      <c r="AT444" s="151" t="s">
        <v>154</v>
      </c>
      <c r="AU444" s="151" t="s">
        <v>83</v>
      </c>
      <c r="AV444" s="12" t="s">
        <v>83</v>
      </c>
      <c r="AW444" s="12" t="s">
        <v>31</v>
      </c>
      <c r="AX444" s="12" t="s">
        <v>74</v>
      </c>
      <c r="AY444" s="151" t="s">
        <v>145</v>
      </c>
    </row>
    <row r="445" spans="2:65" s="12" customFormat="1">
      <c r="B445" s="150"/>
      <c r="D445" s="146" t="s">
        <v>154</v>
      </c>
      <c r="E445" s="151" t="s">
        <v>1</v>
      </c>
      <c r="F445" s="152" t="s">
        <v>740</v>
      </c>
      <c r="H445" s="153">
        <v>5</v>
      </c>
      <c r="I445" s="154"/>
      <c r="L445" s="150"/>
      <c r="M445" s="155"/>
      <c r="T445" s="156"/>
      <c r="AT445" s="151" t="s">
        <v>154</v>
      </c>
      <c r="AU445" s="151" t="s">
        <v>83</v>
      </c>
      <c r="AV445" s="12" t="s">
        <v>83</v>
      </c>
      <c r="AW445" s="12" t="s">
        <v>31</v>
      </c>
      <c r="AX445" s="12" t="s">
        <v>74</v>
      </c>
      <c r="AY445" s="151" t="s">
        <v>145</v>
      </c>
    </row>
    <row r="446" spans="2:65" s="1" customFormat="1" ht="37.9" customHeight="1">
      <c r="B446" s="131"/>
      <c r="C446" s="132" t="s">
        <v>745</v>
      </c>
      <c r="D446" s="132" t="s">
        <v>147</v>
      </c>
      <c r="E446" s="133" t="s">
        <v>746</v>
      </c>
      <c r="F446" s="134" t="s">
        <v>747</v>
      </c>
      <c r="G446" s="135" t="s">
        <v>171</v>
      </c>
      <c r="H446" s="136">
        <v>84</v>
      </c>
      <c r="I446" s="137"/>
      <c r="J446" s="138">
        <f>ROUND(I446*H446,2)</f>
        <v>0</v>
      </c>
      <c r="K446" s="139"/>
      <c r="L446" s="30"/>
      <c r="M446" s="140" t="s">
        <v>1</v>
      </c>
      <c r="N446" s="141" t="s">
        <v>39</v>
      </c>
      <c r="P446" s="142">
        <f>O446*H446</f>
        <v>0</v>
      </c>
      <c r="Q446" s="142">
        <v>0</v>
      </c>
      <c r="R446" s="142">
        <f>Q446*H446</f>
        <v>0</v>
      </c>
      <c r="S446" s="142">
        <v>0</v>
      </c>
      <c r="T446" s="143">
        <f>S446*H446</f>
        <v>0</v>
      </c>
      <c r="AR446" s="144" t="s">
        <v>231</v>
      </c>
      <c r="AT446" s="144" t="s">
        <v>147</v>
      </c>
      <c r="AU446" s="144" t="s">
        <v>83</v>
      </c>
      <c r="AY446" s="15" t="s">
        <v>145</v>
      </c>
      <c r="BE446" s="145">
        <f>IF(N446="základní",J446,0)</f>
        <v>0</v>
      </c>
      <c r="BF446" s="145">
        <f>IF(N446="snížená",J446,0)</f>
        <v>0</v>
      </c>
      <c r="BG446" s="145">
        <f>IF(N446="zákl. přenesená",J446,0)</f>
        <v>0</v>
      </c>
      <c r="BH446" s="145">
        <f>IF(N446="sníž. přenesená",J446,0)</f>
        <v>0</v>
      </c>
      <c r="BI446" s="145">
        <f>IF(N446="nulová",J446,0)</f>
        <v>0</v>
      </c>
      <c r="BJ446" s="15" t="s">
        <v>79</v>
      </c>
      <c r="BK446" s="145">
        <f>ROUND(I446*H446,2)</f>
        <v>0</v>
      </c>
      <c r="BL446" s="15" t="s">
        <v>231</v>
      </c>
      <c r="BM446" s="144" t="s">
        <v>748</v>
      </c>
    </row>
    <row r="447" spans="2:65" s="12" customFormat="1">
      <c r="B447" s="150"/>
      <c r="D447" s="146" t="s">
        <v>154</v>
      </c>
      <c r="E447" s="151" t="s">
        <v>1</v>
      </c>
      <c r="F447" s="152" t="s">
        <v>749</v>
      </c>
      <c r="H447" s="153">
        <v>84</v>
      </c>
      <c r="I447" s="154"/>
      <c r="L447" s="150"/>
      <c r="M447" s="155"/>
      <c r="T447" s="156"/>
      <c r="AT447" s="151" t="s">
        <v>154</v>
      </c>
      <c r="AU447" s="151" t="s">
        <v>83</v>
      </c>
      <c r="AV447" s="12" t="s">
        <v>83</v>
      </c>
      <c r="AW447" s="12" t="s">
        <v>31</v>
      </c>
      <c r="AX447" s="12" t="s">
        <v>74</v>
      </c>
      <c r="AY447" s="151" t="s">
        <v>145</v>
      </c>
    </row>
    <row r="448" spans="2:65" s="1" customFormat="1" ht="24.2" customHeight="1">
      <c r="B448" s="131"/>
      <c r="C448" s="163" t="s">
        <v>750</v>
      </c>
      <c r="D448" s="163" t="s">
        <v>396</v>
      </c>
      <c r="E448" s="164" t="s">
        <v>751</v>
      </c>
      <c r="F448" s="165" t="s">
        <v>752</v>
      </c>
      <c r="G448" s="166" t="s">
        <v>171</v>
      </c>
      <c r="H448" s="167">
        <v>3</v>
      </c>
      <c r="I448" s="168"/>
      <c r="J448" s="169">
        <f>ROUND(I448*H448,2)</f>
        <v>0</v>
      </c>
      <c r="K448" s="170"/>
      <c r="L448" s="171"/>
      <c r="M448" s="172" t="s">
        <v>1</v>
      </c>
      <c r="N448" s="173" t="s">
        <v>39</v>
      </c>
      <c r="P448" s="142">
        <f>O448*H448</f>
        <v>0</v>
      </c>
      <c r="Q448" s="142">
        <v>7.4000000000000003E-3</v>
      </c>
      <c r="R448" s="142">
        <f>Q448*H448</f>
        <v>2.2200000000000001E-2</v>
      </c>
      <c r="S448" s="142">
        <v>0</v>
      </c>
      <c r="T448" s="143">
        <f>S448*H448</f>
        <v>0</v>
      </c>
      <c r="AR448" s="144" t="s">
        <v>304</v>
      </c>
      <c r="AT448" s="144" t="s">
        <v>396</v>
      </c>
      <c r="AU448" s="144" t="s">
        <v>83</v>
      </c>
      <c r="AY448" s="15" t="s">
        <v>145</v>
      </c>
      <c r="BE448" s="145">
        <f>IF(N448="základní",J448,0)</f>
        <v>0</v>
      </c>
      <c r="BF448" s="145">
        <f>IF(N448="snížená",J448,0)</f>
        <v>0</v>
      </c>
      <c r="BG448" s="145">
        <f>IF(N448="zákl. přenesená",J448,0)</f>
        <v>0</v>
      </c>
      <c r="BH448" s="145">
        <f>IF(N448="sníž. přenesená",J448,0)</f>
        <v>0</v>
      </c>
      <c r="BI448" s="145">
        <f>IF(N448="nulová",J448,0)</f>
        <v>0</v>
      </c>
      <c r="BJ448" s="15" t="s">
        <v>79</v>
      </c>
      <c r="BK448" s="145">
        <f>ROUND(I448*H448,2)</f>
        <v>0</v>
      </c>
      <c r="BL448" s="15" t="s">
        <v>231</v>
      </c>
      <c r="BM448" s="144" t="s">
        <v>753</v>
      </c>
    </row>
    <row r="449" spans="2:65" s="12" customFormat="1">
      <c r="B449" s="150"/>
      <c r="D449" s="146" t="s">
        <v>154</v>
      </c>
      <c r="F449" s="152" t="s">
        <v>754</v>
      </c>
      <c r="H449" s="153">
        <v>3</v>
      </c>
      <c r="I449" s="154"/>
      <c r="L449" s="150"/>
      <c r="M449" s="155"/>
      <c r="T449" s="156"/>
      <c r="AT449" s="151" t="s">
        <v>154</v>
      </c>
      <c r="AU449" s="151" t="s">
        <v>83</v>
      </c>
      <c r="AV449" s="12" t="s">
        <v>83</v>
      </c>
      <c r="AW449" s="12" t="s">
        <v>3</v>
      </c>
      <c r="AX449" s="12" t="s">
        <v>79</v>
      </c>
      <c r="AY449" s="151" t="s">
        <v>145</v>
      </c>
    </row>
    <row r="450" spans="2:65" s="1" customFormat="1" ht="24.2" customHeight="1">
      <c r="B450" s="131"/>
      <c r="C450" s="163" t="s">
        <v>755</v>
      </c>
      <c r="D450" s="163" t="s">
        <v>396</v>
      </c>
      <c r="E450" s="164" t="s">
        <v>756</v>
      </c>
      <c r="F450" s="165" t="s">
        <v>757</v>
      </c>
      <c r="G450" s="166" t="s">
        <v>171</v>
      </c>
      <c r="H450" s="167">
        <v>80</v>
      </c>
      <c r="I450" s="168"/>
      <c r="J450" s="169">
        <f>ROUND(I450*H450,2)</f>
        <v>0</v>
      </c>
      <c r="K450" s="170"/>
      <c r="L450" s="171"/>
      <c r="M450" s="172" t="s">
        <v>1</v>
      </c>
      <c r="N450" s="173" t="s">
        <v>39</v>
      </c>
      <c r="P450" s="142">
        <f>O450*H450</f>
        <v>0</v>
      </c>
      <c r="Q450" s="142">
        <v>3.2000000000000002E-3</v>
      </c>
      <c r="R450" s="142">
        <f>Q450*H450</f>
        <v>0.25600000000000001</v>
      </c>
      <c r="S450" s="142">
        <v>0</v>
      </c>
      <c r="T450" s="143">
        <f>S450*H450</f>
        <v>0</v>
      </c>
      <c r="AR450" s="144" t="s">
        <v>304</v>
      </c>
      <c r="AT450" s="144" t="s">
        <v>396</v>
      </c>
      <c r="AU450" s="144" t="s">
        <v>83</v>
      </c>
      <c r="AY450" s="15" t="s">
        <v>145</v>
      </c>
      <c r="BE450" s="145">
        <f>IF(N450="základní",J450,0)</f>
        <v>0</v>
      </c>
      <c r="BF450" s="145">
        <f>IF(N450="snížená",J450,0)</f>
        <v>0</v>
      </c>
      <c r="BG450" s="145">
        <f>IF(N450="zákl. přenesená",J450,0)</f>
        <v>0</v>
      </c>
      <c r="BH450" s="145">
        <f>IF(N450="sníž. přenesená",J450,0)</f>
        <v>0</v>
      </c>
      <c r="BI450" s="145">
        <f>IF(N450="nulová",J450,0)</f>
        <v>0</v>
      </c>
      <c r="BJ450" s="15" t="s">
        <v>79</v>
      </c>
      <c r="BK450" s="145">
        <f>ROUND(I450*H450,2)</f>
        <v>0</v>
      </c>
      <c r="BL450" s="15" t="s">
        <v>231</v>
      </c>
      <c r="BM450" s="144" t="s">
        <v>758</v>
      </c>
    </row>
    <row r="451" spans="2:65" s="1" customFormat="1" ht="24.2" customHeight="1">
      <c r="B451" s="131"/>
      <c r="C451" s="163" t="s">
        <v>14</v>
      </c>
      <c r="D451" s="163" t="s">
        <v>396</v>
      </c>
      <c r="E451" s="164" t="s">
        <v>759</v>
      </c>
      <c r="F451" s="165" t="s">
        <v>760</v>
      </c>
      <c r="G451" s="166" t="s">
        <v>171</v>
      </c>
      <c r="H451" s="167">
        <v>1</v>
      </c>
      <c r="I451" s="168"/>
      <c r="J451" s="169">
        <f>ROUND(I451*H451,2)</f>
        <v>0</v>
      </c>
      <c r="K451" s="170"/>
      <c r="L451" s="171"/>
      <c r="M451" s="172" t="s">
        <v>1</v>
      </c>
      <c r="N451" s="173" t="s">
        <v>39</v>
      </c>
      <c r="P451" s="142">
        <f>O451*H451</f>
        <v>0</v>
      </c>
      <c r="Q451" s="142">
        <v>7.4000000000000003E-3</v>
      </c>
      <c r="R451" s="142">
        <f>Q451*H451</f>
        <v>7.4000000000000003E-3</v>
      </c>
      <c r="S451" s="142">
        <v>0</v>
      </c>
      <c r="T451" s="143">
        <f>S451*H451</f>
        <v>0</v>
      </c>
      <c r="AR451" s="144" t="s">
        <v>304</v>
      </c>
      <c r="AT451" s="144" t="s">
        <v>396</v>
      </c>
      <c r="AU451" s="144" t="s">
        <v>83</v>
      </c>
      <c r="AY451" s="15" t="s">
        <v>145</v>
      </c>
      <c r="BE451" s="145">
        <f>IF(N451="základní",J451,0)</f>
        <v>0</v>
      </c>
      <c r="BF451" s="145">
        <f>IF(N451="snížená",J451,0)</f>
        <v>0</v>
      </c>
      <c r="BG451" s="145">
        <f>IF(N451="zákl. přenesená",J451,0)</f>
        <v>0</v>
      </c>
      <c r="BH451" s="145">
        <f>IF(N451="sníž. přenesená",J451,0)</f>
        <v>0</v>
      </c>
      <c r="BI451" s="145">
        <f>IF(N451="nulová",J451,0)</f>
        <v>0</v>
      </c>
      <c r="BJ451" s="15" t="s">
        <v>79</v>
      </c>
      <c r="BK451" s="145">
        <f>ROUND(I451*H451,2)</f>
        <v>0</v>
      </c>
      <c r="BL451" s="15" t="s">
        <v>231</v>
      </c>
      <c r="BM451" s="144" t="s">
        <v>761</v>
      </c>
    </row>
    <row r="452" spans="2:65" s="1" customFormat="1" ht="33" customHeight="1">
      <c r="B452" s="131"/>
      <c r="C452" s="132" t="s">
        <v>762</v>
      </c>
      <c r="D452" s="132" t="s">
        <v>147</v>
      </c>
      <c r="E452" s="133" t="s">
        <v>763</v>
      </c>
      <c r="F452" s="134" t="s">
        <v>764</v>
      </c>
      <c r="G452" s="135" t="s">
        <v>166</v>
      </c>
      <c r="H452" s="136">
        <v>866.43600000000004</v>
      </c>
      <c r="I452" s="137"/>
      <c r="J452" s="138">
        <f>ROUND(I452*H452,2)</f>
        <v>0</v>
      </c>
      <c r="K452" s="139"/>
      <c r="L452" s="30"/>
      <c r="M452" s="140" t="s">
        <v>1</v>
      </c>
      <c r="N452" s="141" t="s">
        <v>39</v>
      </c>
      <c r="P452" s="142">
        <f>O452*H452</f>
        <v>0</v>
      </c>
      <c r="Q452" s="142">
        <v>0</v>
      </c>
      <c r="R452" s="142">
        <f>Q452*H452</f>
        <v>0</v>
      </c>
      <c r="S452" s="142">
        <v>0</v>
      </c>
      <c r="T452" s="143">
        <f>S452*H452</f>
        <v>0</v>
      </c>
      <c r="AR452" s="144" t="s">
        <v>231</v>
      </c>
      <c r="AT452" s="144" t="s">
        <v>147</v>
      </c>
      <c r="AU452" s="144" t="s">
        <v>83</v>
      </c>
      <c r="AY452" s="15" t="s">
        <v>145</v>
      </c>
      <c r="BE452" s="145">
        <f>IF(N452="základní",J452,0)</f>
        <v>0</v>
      </c>
      <c r="BF452" s="145">
        <f>IF(N452="snížená",J452,0)</f>
        <v>0</v>
      </c>
      <c r="BG452" s="145">
        <f>IF(N452="zákl. přenesená",J452,0)</f>
        <v>0</v>
      </c>
      <c r="BH452" s="145">
        <f>IF(N452="sníž. přenesená",J452,0)</f>
        <v>0</v>
      </c>
      <c r="BI452" s="145">
        <f>IF(N452="nulová",J452,0)</f>
        <v>0</v>
      </c>
      <c r="BJ452" s="15" t="s">
        <v>79</v>
      </c>
      <c r="BK452" s="145">
        <f>ROUND(I452*H452,2)</f>
        <v>0</v>
      </c>
      <c r="BL452" s="15" t="s">
        <v>231</v>
      </c>
      <c r="BM452" s="144" t="s">
        <v>765</v>
      </c>
    </row>
    <row r="453" spans="2:65" s="12" customFormat="1">
      <c r="B453" s="150"/>
      <c r="D453" s="146" t="s">
        <v>154</v>
      </c>
      <c r="E453" s="151" t="s">
        <v>1</v>
      </c>
      <c r="F453" s="152" t="s">
        <v>380</v>
      </c>
      <c r="H453" s="153">
        <v>89.212999999999994</v>
      </c>
      <c r="I453" s="154"/>
      <c r="L453" s="150"/>
      <c r="M453" s="155"/>
      <c r="T453" s="156"/>
      <c r="AT453" s="151" t="s">
        <v>154</v>
      </c>
      <c r="AU453" s="151" t="s">
        <v>83</v>
      </c>
      <c r="AV453" s="12" t="s">
        <v>83</v>
      </c>
      <c r="AW453" s="12" t="s">
        <v>31</v>
      </c>
      <c r="AX453" s="12" t="s">
        <v>74</v>
      </c>
      <c r="AY453" s="151" t="s">
        <v>145</v>
      </c>
    </row>
    <row r="454" spans="2:65" s="12" customFormat="1">
      <c r="B454" s="150"/>
      <c r="D454" s="146" t="s">
        <v>154</v>
      </c>
      <c r="E454" s="151" t="s">
        <v>1</v>
      </c>
      <c r="F454" s="152" t="s">
        <v>381</v>
      </c>
      <c r="H454" s="153">
        <v>184.68</v>
      </c>
      <c r="I454" s="154"/>
      <c r="L454" s="150"/>
      <c r="M454" s="155"/>
      <c r="T454" s="156"/>
      <c r="AT454" s="151" t="s">
        <v>154</v>
      </c>
      <c r="AU454" s="151" t="s">
        <v>83</v>
      </c>
      <c r="AV454" s="12" t="s">
        <v>83</v>
      </c>
      <c r="AW454" s="12" t="s">
        <v>31</v>
      </c>
      <c r="AX454" s="12" t="s">
        <v>74</v>
      </c>
      <c r="AY454" s="151" t="s">
        <v>145</v>
      </c>
    </row>
    <row r="455" spans="2:65" s="12" customFormat="1">
      <c r="B455" s="150"/>
      <c r="D455" s="146" t="s">
        <v>154</v>
      </c>
      <c r="E455" s="151" t="s">
        <v>1</v>
      </c>
      <c r="F455" s="152" t="s">
        <v>382</v>
      </c>
      <c r="H455" s="153">
        <v>39.78</v>
      </c>
      <c r="I455" s="154"/>
      <c r="L455" s="150"/>
      <c r="M455" s="155"/>
      <c r="T455" s="156"/>
      <c r="AT455" s="151" t="s">
        <v>154</v>
      </c>
      <c r="AU455" s="151" t="s">
        <v>83</v>
      </c>
      <c r="AV455" s="12" t="s">
        <v>83</v>
      </c>
      <c r="AW455" s="12" t="s">
        <v>31</v>
      </c>
      <c r="AX455" s="12" t="s">
        <v>74</v>
      </c>
      <c r="AY455" s="151" t="s">
        <v>145</v>
      </c>
    </row>
    <row r="456" spans="2:65" s="12" customFormat="1">
      <c r="B456" s="150"/>
      <c r="D456" s="146" t="s">
        <v>154</v>
      </c>
      <c r="E456" s="151" t="s">
        <v>1</v>
      </c>
      <c r="F456" s="152" t="s">
        <v>383</v>
      </c>
      <c r="H456" s="153">
        <v>14.4</v>
      </c>
      <c r="I456" s="154"/>
      <c r="L456" s="150"/>
      <c r="M456" s="155"/>
      <c r="T456" s="156"/>
      <c r="AT456" s="151" t="s">
        <v>154</v>
      </c>
      <c r="AU456" s="151" t="s">
        <v>83</v>
      </c>
      <c r="AV456" s="12" t="s">
        <v>83</v>
      </c>
      <c r="AW456" s="12" t="s">
        <v>31</v>
      </c>
      <c r="AX456" s="12" t="s">
        <v>74</v>
      </c>
      <c r="AY456" s="151" t="s">
        <v>145</v>
      </c>
    </row>
    <row r="457" spans="2:65" s="12" customFormat="1">
      <c r="B457" s="150"/>
      <c r="D457" s="146" t="s">
        <v>154</v>
      </c>
      <c r="E457" s="151" t="s">
        <v>1</v>
      </c>
      <c r="F457" s="152" t="s">
        <v>384</v>
      </c>
      <c r="H457" s="153">
        <v>23.4</v>
      </c>
      <c r="I457" s="154"/>
      <c r="L457" s="150"/>
      <c r="M457" s="155"/>
      <c r="T457" s="156"/>
      <c r="AT457" s="151" t="s">
        <v>154</v>
      </c>
      <c r="AU457" s="151" t="s">
        <v>83</v>
      </c>
      <c r="AV457" s="12" t="s">
        <v>83</v>
      </c>
      <c r="AW457" s="12" t="s">
        <v>31</v>
      </c>
      <c r="AX457" s="12" t="s">
        <v>74</v>
      </c>
      <c r="AY457" s="151" t="s">
        <v>145</v>
      </c>
    </row>
    <row r="458" spans="2:65" s="12" customFormat="1">
      <c r="B458" s="150"/>
      <c r="D458" s="146" t="s">
        <v>154</v>
      </c>
      <c r="E458" s="151" t="s">
        <v>1</v>
      </c>
      <c r="F458" s="152" t="s">
        <v>385</v>
      </c>
      <c r="H458" s="153">
        <v>39.06</v>
      </c>
      <c r="I458" s="154"/>
      <c r="L458" s="150"/>
      <c r="M458" s="155"/>
      <c r="T458" s="156"/>
      <c r="AT458" s="151" t="s">
        <v>154</v>
      </c>
      <c r="AU458" s="151" t="s">
        <v>83</v>
      </c>
      <c r="AV458" s="12" t="s">
        <v>83</v>
      </c>
      <c r="AW458" s="12" t="s">
        <v>31</v>
      </c>
      <c r="AX458" s="12" t="s">
        <v>74</v>
      </c>
      <c r="AY458" s="151" t="s">
        <v>145</v>
      </c>
    </row>
    <row r="459" spans="2:65" s="12" customFormat="1">
      <c r="B459" s="150"/>
      <c r="D459" s="146" t="s">
        <v>154</v>
      </c>
      <c r="E459" s="151" t="s">
        <v>1</v>
      </c>
      <c r="F459" s="152" t="s">
        <v>386</v>
      </c>
      <c r="H459" s="153">
        <v>54.3</v>
      </c>
      <c r="I459" s="154"/>
      <c r="L459" s="150"/>
      <c r="M459" s="155"/>
      <c r="T459" s="156"/>
      <c r="AT459" s="151" t="s">
        <v>154</v>
      </c>
      <c r="AU459" s="151" t="s">
        <v>83</v>
      </c>
      <c r="AV459" s="12" t="s">
        <v>83</v>
      </c>
      <c r="AW459" s="12" t="s">
        <v>31</v>
      </c>
      <c r="AX459" s="12" t="s">
        <v>74</v>
      </c>
      <c r="AY459" s="151" t="s">
        <v>145</v>
      </c>
    </row>
    <row r="460" spans="2:65" s="12" customFormat="1">
      <c r="B460" s="150"/>
      <c r="D460" s="146" t="s">
        <v>154</v>
      </c>
      <c r="E460" s="151" t="s">
        <v>1</v>
      </c>
      <c r="F460" s="152" t="s">
        <v>387</v>
      </c>
      <c r="H460" s="153">
        <v>18.25</v>
      </c>
      <c r="I460" s="154"/>
      <c r="L460" s="150"/>
      <c r="M460" s="155"/>
      <c r="T460" s="156"/>
      <c r="AT460" s="151" t="s">
        <v>154</v>
      </c>
      <c r="AU460" s="151" t="s">
        <v>83</v>
      </c>
      <c r="AV460" s="12" t="s">
        <v>83</v>
      </c>
      <c r="AW460" s="12" t="s">
        <v>31</v>
      </c>
      <c r="AX460" s="12" t="s">
        <v>74</v>
      </c>
      <c r="AY460" s="151" t="s">
        <v>145</v>
      </c>
    </row>
    <row r="461" spans="2:65" s="12" customFormat="1">
      <c r="B461" s="150"/>
      <c r="D461" s="146" t="s">
        <v>154</v>
      </c>
      <c r="E461" s="151" t="s">
        <v>1</v>
      </c>
      <c r="F461" s="152" t="s">
        <v>388</v>
      </c>
      <c r="H461" s="153">
        <v>244.76300000000001</v>
      </c>
      <c r="I461" s="154"/>
      <c r="L461" s="150"/>
      <c r="M461" s="155"/>
      <c r="T461" s="156"/>
      <c r="AT461" s="151" t="s">
        <v>154</v>
      </c>
      <c r="AU461" s="151" t="s">
        <v>83</v>
      </c>
      <c r="AV461" s="12" t="s">
        <v>83</v>
      </c>
      <c r="AW461" s="12" t="s">
        <v>31</v>
      </c>
      <c r="AX461" s="12" t="s">
        <v>74</v>
      </c>
      <c r="AY461" s="151" t="s">
        <v>145</v>
      </c>
    </row>
    <row r="462" spans="2:65" s="12" customFormat="1">
      <c r="B462" s="150"/>
      <c r="D462" s="146" t="s">
        <v>154</v>
      </c>
      <c r="E462" s="151" t="s">
        <v>1</v>
      </c>
      <c r="F462" s="152" t="s">
        <v>389</v>
      </c>
      <c r="H462" s="153">
        <v>36</v>
      </c>
      <c r="I462" s="154"/>
      <c r="L462" s="150"/>
      <c r="M462" s="155"/>
      <c r="T462" s="156"/>
      <c r="AT462" s="151" t="s">
        <v>154</v>
      </c>
      <c r="AU462" s="151" t="s">
        <v>83</v>
      </c>
      <c r="AV462" s="12" t="s">
        <v>83</v>
      </c>
      <c r="AW462" s="12" t="s">
        <v>31</v>
      </c>
      <c r="AX462" s="12" t="s">
        <v>74</v>
      </c>
      <c r="AY462" s="151" t="s">
        <v>145</v>
      </c>
    </row>
    <row r="463" spans="2:65" s="12" customFormat="1">
      <c r="B463" s="150"/>
      <c r="D463" s="146" t="s">
        <v>154</v>
      </c>
      <c r="E463" s="151" t="s">
        <v>1</v>
      </c>
      <c r="F463" s="152" t="s">
        <v>390</v>
      </c>
      <c r="H463" s="153">
        <v>67.45</v>
      </c>
      <c r="I463" s="154"/>
      <c r="L463" s="150"/>
      <c r="M463" s="155"/>
      <c r="T463" s="156"/>
      <c r="AT463" s="151" t="s">
        <v>154</v>
      </c>
      <c r="AU463" s="151" t="s">
        <v>83</v>
      </c>
      <c r="AV463" s="12" t="s">
        <v>83</v>
      </c>
      <c r="AW463" s="12" t="s">
        <v>31</v>
      </c>
      <c r="AX463" s="12" t="s">
        <v>74</v>
      </c>
      <c r="AY463" s="151" t="s">
        <v>145</v>
      </c>
    </row>
    <row r="464" spans="2:65" s="12" customFormat="1">
      <c r="B464" s="150"/>
      <c r="D464" s="146" t="s">
        <v>154</v>
      </c>
      <c r="E464" s="151" t="s">
        <v>1</v>
      </c>
      <c r="F464" s="152" t="s">
        <v>391</v>
      </c>
      <c r="H464" s="153">
        <v>15</v>
      </c>
      <c r="I464" s="154"/>
      <c r="L464" s="150"/>
      <c r="M464" s="155"/>
      <c r="T464" s="156"/>
      <c r="AT464" s="151" t="s">
        <v>154</v>
      </c>
      <c r="AU464" s="151" t="s">
        <v>83</v>
      </c>
      <c r="AV464" s="12" t="s">
        <v>83</v>
      </c>
      <c r="AW464" s="12" t="s">
        <v>31</v>
      </c>
      <c r="AX464" s="12" t="s">
        <v>74</v>
      </c>
      <c r="AY464" s="151" t="s">
        <v>145</v>
      </c>
    </row>
    <row r="465" spans="2:65" s="12" customFormat="1">
      <c r="B465" s="150"/>
      <c r="D465" s="146" t="s">
        <v>154</v>
      </c>
      <c r="E465" s="151" t="s">
        <v>1</v>
      </c>
      <c r="F465" s="152" t="s">
        <v>392</v>
      </c>
      <c r="H465" s="153">
        <v>10.14</v>
      </c>
      <c r="I465" s="154"/>
      <c r="L465" s="150"/>
      <c r="M465" s="155"/>
      <c r="T465" s="156"/>
      <c r="AT465" s="151" t="s">
        <v>154</v>
      </c>
      <c r="AU465" s="151" t="s">
        <v>83</v>
      </c>
      <c r="AV465" s="12" t="s">
        <v>83</v>
      </c>
      <c r="AW465" s="12" t="s">
        <v>31</v>
      </c>
      <c r="AX465" s="12" t="s">
        <v>74</v>
      </c>
      <c r="AY465" s="151" t="s">
        <v>145</v>
      </c>
    </row>
    <row r="466" spans="2:65" s="12" customFormat="1">
      <c r="B466" s="150"/>
      <c r="D466" s="146" t="s">
        <v>154</v>
      </c>
      <c r="E466" s="151" t="s">
        <v>1</v>
      </c>
      <c r="F466" s="152" t="s">
        <v>455</v>
      </c>
      <c r="H466" s="153">
        <v>30</v>
      </c>
      <c r="I466" s="154"/>
      <c r="L466" s="150"/>
      <c r="M466" s="155"/>
      <c r="T466" s="156"/>
      <c r="AT466" s="151" t="s">
        <v>154</v>
      </c>
      <c r="AU466" s="151" t="s">
        <v>83</v>
      </c>
      <c r="AV466" s="12" t="s">
        <v>83</v>
      </c>
      <c r="AW466" s="12" t="s">
        <v>31</v>
      </c>
      <c r="AX466" s="12" t="s">
        <v>74</v>
      </c>
      <c r="AY466" s="151" t="s">
        <v>145</v>
      </c>
    </row>
    <row r="467" spans="2:65" s="1" customFormat="1" ht="37.9" customHeight="1">
      <c r="B467" s="131"/>
      <c r="C467" s="163" t="s">
        <v>766</v>
      </c>
      <c r="D467" s="163" t="s">
        <v>396</v>
      </c>
      <c r="E467" s="164" t="s">
        <v>767</v>
      </c>
      <c r="F467" s="165" t="s">
        <v>768</v>
      </c>
      <c r="G467" s="166" t="s">
        <v>166</v>
      </c>
      <c r="H467" s="167">
        <v>996.40099999999995</v>
      </c>
      <c r="I467" s="168"/>
      <c r="J467" s="169">
        <f>ROUND(I467*H467,2)</f>
        <v>0</v>
      </c>
      <c r="K467" s="170"/>
      <c r="L467" s="171"/>
      <c r="M467" s="172" t="s">
        <v>1</v>
      </c>
      <c r="N467" s="173" t="s">
        <v>39</v>
      </c>
      <c r="P467" s="142">
        <f>O467*H467</f>
        <v>0</v>
      </c>
      <c r="Q467" s="142">
        <v>1.3999999999999999E-4</v>
      </c>
      <c r="R467" s="142">
        <f>Q467*H467</f>
        <v>0.13949613999999999</v>
      </c>
      <c r="S467" s="142">
        <v>0</v>
      </c>
      <c r="T467" s="143">
        <f>S467*H467</f>
        <v>0</v>
      </c>
      <c r="AR467" s="144" t="s">
        <v>304</v>
      </c>
      <c r="AT467" s="144" t="s">
        <v>396</v>
      </c>
      <c r="AU467" s="144" t="s">
        <v>83</v>
      </c>
      <c r="AY467" s="15" t="s">
        <v>145</v>
      </c>
      <c r="BE467" s="145">
        <f>IF(N467="základní",J467,0)</f>
        <v>0</v>
      </c>
      <c r="BF467" s="145">
        <f>IF(N467="snížená",J467,0)</f>
        <v>0</v>
      </c>
      <c r="BG467" s="145">
        <f>IF(N467="zákl. přenesená",J467,0)</f>
        <v>0</v>
      </c>
      <c r="BH467" s="145">
        <f>IF(N467="sníž. přenesená",J467,0)</f>
        <v>0</v>
      </c>
      <c r="BI467" s="145">
        <f>IF(N467="nulová",J467,0)</f>
        <v>0</v>
      </c>
      <c r="BJ467" s="15" t="s">
        <v>79</v>
      </c>
      <c r="BK467" s="145">
        <f>ROUND(I467*H467,2)</f>
        <v>0</v>
      </c>
      <c r="BL467" s="15" t="s">
        <v>231</v>
      </c>
      <c r="BM467" s="144" t="s">
        <v>769</v>
      </c>
    </row>
    <row r="468" spans="2:65" s="12" customFormat="1">
      <c r="B468" s="150"/>
      <c r="D468" s="146" t="s">
        <v>154</v>
      </c>
      <c r="F468" s="152" t="s">
        <v>770</v>
      </c>
      <c r="H468" s="153">
        <v>996.40099999999995</v>
      </c>
      <c r="I468" s="154"/>
      <c r="L468" s="150"/>
      <c r="M468" s="155"/>
      <c r="T468" s="156"/>
      <c r="AT468" s="151" t="s">
        <v>154</v>
      </c>
      <c r="AU468" s="151" t="s">
        <v>83</v>
      </c>
      <c r="AV468" s="12" t="s">
        <v>83</v>
      </c>
      <c r="AW468" s="12" t="s">
        <v>3</v>
      </c>
      <c r="AX468" s="12" t="s">
        <v>79</v>
      </c>
      <c r="AY468" s="151" t="s">
        <v>145</v>
      </c>
    </row>
    <row r="469" spans="2:65" s="1" customFormat="1" ht="24.2" customHeight="1">
      <c r="B469" s="131"/>
      <c r="C469" s="132" t="s">
        <v>771</v>
      </c>
      <c r="D469" s="132" t="s">
        <v>147</v>
      </c>
      <c r="E469" s="133" t="s">
        <v>772</v>
      </c>
      <c r="F469" s="134" t="s">
        <v>773</v>
      </c>
      <c r="G469" s="135" t="s">
        <v>150</v>
      </c>
      <c r="H469" s="136">
        <v>7.7670000000000003</v>
      </c>
      <c r="I469" s="137"/>
      <c r="J469" s="138">
        <f>ROUND(I469*H469,2)</f>
        <v>0</v>
      </c>
      <c r="K469" s="139"/>
      <c r="L469" s="30"/>
      <c r="M469" s="140" t="s">
        <v>1</v>
      </c>
      <c r="N469" s="141" t="s">
        <v>39</v>
      </c>
      <c r="P469" s="142">
        <f>O469*H469</f>
        <v>0</v>
      </c>
      <c r="Q469" s="142">
        <v>0</v>
      </c>
      <c r="R469" s="142">
        <f>Q469*H469</f>
        <v>0</v>
      </c>
      <c r="S469" s="142">
        <v>0</v>
      </c>
      <c r="T469" s="143">
        <f>S469*H469</f>
        <v>0</v>
      </c>
      <c r="AR469" s="144" t="s">
        <v>231</v>
      </c>
      <c r="AT469" s="144" t="s">
        <v>147</v>
      </c>
      <c r="AU469" s="144" t="s">
        <v>83</v>
      </c>
      <c r="AY469" s="15" t="s">
        <v>145</v>
      </c>
      <c r="BE469" s="145">
        <f>IF(N469="základní",J469,0)</f>
        <v>0</v>
      </c>
      <c r="BF469" s="145">
        <f>IF(N469="snížená",J469,0)</f>
        <v>0</v>
      </c>
      <c r="BG469" s="145">
        <f>IF(N469="zákl. přenesená",J469,0)</f>
        <v>0</v>
      </c>
      <c r="BH469" s="145">
        <f>IF(N469="sníž. přenesená",J469,0)</f>
        <v>0</v>
      </c>
      <c r="BI469" s="145">
        <f>IF(N469="nulová",J469,0)</f>
        <v>0</v>
      </c>
      <c r="BJ469" s="15" t="s">
        <v>79</v>
      </c>
      <c r="BK469" s="145">
        <f>ROUND(I469*H469,2)</f>
        <v>0</v>
      </c>
      <c r="BL469" s="15" t="s">
        <v>231</v>
      </c>
      <c r="BM469" s="144" t="s">
        <v>774</v>
      </c>
    </row>
    <row r="470" spans="2:65" s="1" customFormat="1" ht="24.2" customHeight="1">
      <c r="B470" s="131"/>
      <c r="C470" s="132" t="s">
        <v>775</v>
      </c>
      <c r="D470" s="132" t="s">
        <v>147</v>
      </c>
      <c r="E470" s="133" t="s">
        <v>776</v>
      </c>
      <c r="F470" s="134" t="s">
        <v>777</v>
      </c>
      <c r="G470" s="135" t="s">
        <v>150</v>
      </c>
      <c r="H470" s="136">
        <v>7.7670000000000003</v>
      </c>
      <c r="I470" s="137"/>
      <c r="J470" s="138">
        <f>ROUND(I470*H470,2)</f>
        <v>0</v>
      </c>
      <c r="K470" s="139"/>
      <c r="L470" s="30"/>
      <c r="M470" s="140" t="s">
        <v>1</v>
      </c>
      <c r="N470" s="141" t="s">
        <v>39</v>
      </c>
      <c r="P470" s="142">
        <f>O470*H470</f>
        <v>0</v>
      </c>
      <c r="Q470" s="142">
        <v>0</v>
      </c>
      <c r="R470" s="142">
        <f>Q470*H470</f>
        <v>0</v>
      </c>
      <c r="S470" s="142">
        <v>0</v>
      </c>
      <c r="T470" s="143">
        <f>S470*H470</f>
        <v>0</v>
      </c>
      <c r="AR470" s="144" t="s">
        <v>231</v>
      </c>
      <c r="AT470" s="144" t="s">
        <v>147</v>
      </c>
      <c r="AU470" s="144" t="s">
        <v>83</v>
      </c>
      <c r="AY470" s="15" t="s">
        <v>145</v>
      </c>
      <c r="BE470" s="145">
        <f>IF(N470="základní",J470,0)</f>
        <v>0</v>
      </c>
      <c r="BF470" s="145">
        <f>IF(N470="snížená",J470,0)</f>
        <v>0</v>
      </c>
      <c r="BG470" s="145">
        <f>IF(N470="zákl. přenesená",J470,0)</f>
        <v>0</v>
      </c>
      <c r="BH470" s="145">
        <f>IF(N470="sníž. přenesená",J470,0)</f>
        <v>0</v>
      </c>
      <c r="BI470" s="145">
        <f>IF(N470="nulová",J470,0)</f>
        <v>0</v>
      </c>
      <c r="BJ470" s="15" t="s">
        <v>79</v>
      </c>
      <c r="BK470" s="145">
        <f>ROUND(I470*H470,2)</f>
        <v>0</v>
      </c>
      <c r="BL470" s="15" t="s">
        <v>231</v>
      </c>
      <c r="BM470" s="144" t="s">
        <v>778</v>
      </c>
    </row>
    <row r="471" spans="2:65" s="11" customFormat="1" ht="22.9" customHeight="1">
      <c r="B471" s="119"/>
      <c r="D471" s="120" t="s">
        <v>73</v>
      </c>
      <c r="E471" s="129" t="s">
        <v>779</v>
      </c>
      <c r="F471" s="129" t="s">
        <v>780</v>
      </c>
      <c r="I471" s="122"/>
      <c r="J471" s="130">
        <f>BK471</f>
        <v>0</v>
      </c>
      <c r="L471" s="119"/>
      <c r="M471" s="124"/>
      <c r="P471" s="125">
        <f>SUM(P472:P549)</f>
        <v>0</v>
      </c>
      <c r="R471" s="125">
        <f>SUM(R472:R549)</f>
        <v>5.999568</v>
      </c>
      <c r="T471" s="126">
        <f>SUM(T472:T549)</f>
        <v>0</v>
      </c>
      <c r="AR471" s="120" t="s">
        <v>83</v>
      </c>
      <c r="AT471" s="127" t="s">
        <v>73</v>
      </c>
      <c r="AU471" s="127" t="s">
        <v>79</v>
      </c>
      <c r="AY471" s="120" t="s">
        <v>145</v>
      </c>
      <c r="BK471" s="128">
        <f>SUM(BK472:BK549)</f>
        <v>0</v>
      </c>
    </row>
    <row r="472" spans="2:65" s="1" customFormat="1" ht="24.2" customHeight="1">
      <c r="B472" s="131"/>
      <c r="C472" s="132" t="s">
        <v>781</v>
      </c>
      <c r="D472" s="132" t="s">
        <v>147</v>
      </c>
      <c r="E472" s="133" t="s">
        <v>782</v>
      </c>
      <c r="F472" s="134" t="s">
        <v>783</v>
      </c>
      <c r="G472" s="135" t="s">
        <v>166</v>
      </c>
      <c r="H472" s="136">
        <v>13.2</v>
      </c>
      <c r="I472" s="137"/>
      <c r="J472" s="138">
        <f>ROUND(I472*H472,2)</f>
        <v>0</v>
      </c>
      <c r="K472" s="139"/>
      <c r="L472" s="30"/>
      <c r="M472" s="140" t="s">
        <v>1</v>
      </c>
      <c r="N472" s="141" t="s">
        <v>39</v>
      </c>
      <c r="P472" s="142">
        <f>O472*H472</f>
        <v>0</v>
      </c>
      <c r="Q472" s="142">
        <v>0</v>
      </c>
      <c r="R472" s="142">
        <f>Q472*H472</f>
        <v>0</v>
      </c>
      <c r="S472" s="142">
        <v>0</v>
      </c>
      <c r="T472" s="143">
        <f>S472*H472</f>
        <v>0</v>
      </c>
      <c r="AR472" s="144" t="s">
        <v>231</v>
      </c>
      <c r="AT472" s="144" t="s">
        <v>147</v>
      </c>
      <c r="AU472" s="144" t="s">
        <v>83</v>
      </c>
      <c r="AY472" s="15" t="s">
        <v>145</v>
      </c>
      <c r="BE472" s="145">
        <f>IF(N472="základní",J472,0)</f>
        <v>0</v>
      </c>
      <c r="BF472" s="145">
        <f>IF(N472="snížená",J472,0)</f>
        <v>0</v>
      </c>
      <c r="BG472" s="145">
        <f>IF(N472="zákl. přenesená",J472,0)</f>
        <v>0</v>
      </c>
      <c r="BH472" s="145">
        <f>IF(N472="sníž. přenesená",J472,0)</f>
        <v>0</v>
      </c>
      <c r="BI472" s="145">
        <f>IF(N472="nulová",J472,0)</f>
        <v>0</v>
      </c>
      <c r="BJ472" s="15" t="s">
        <v>79</v>
      </c>
      <c r="BK472" s="145">
        <f>ROUND(I472*H472,2)</f>
        <v>0</v>
      </c>
      <c r="BL472" s="15" t="s">
        <v>231</v>
      </c>
      <c r="BM472" s="144" t="s">
        <v>784</v>
      </c>
    </row>
    <row r="473" spans="2:65" s="12" customFormat="1">
      <c r="B473" s="150"/>
      <c r="D473" s="146" t="s">
        <v>154</v>
      </c>
      <c r="E473" s="151" t="s">
        <v>1</v>
      </c>
      <c r="F473" s="152" t="s">
        <v>785</v>
      </c>
      <c r="H473" s="153">
        <v>13.2</v>
      </c>
      <c r="I473" s="154"/>
      <c r="L473" s="150"/>
      <c r="M473" s="155"/>
      <c r="T473" s="156"/>
      <c r="AT473" s="151" t="s">
        <v>154</v>
      </c>
      <c r="AU473" s="151" t="s">
        <v>83</v>
      </c>
      <c r="AV473" s="12" t="s">
        <v>83</v>
      </c>
      <c r="AW473" s="12" t="s">
        <v>31</v>
      </c>
      <c r="AX473" s="12" t="s">
        <v>79</v>
      </c>
      <c r="AY473" s="151" t="s">
        <v>145</v>
      </c>
    </row>
    <row r="474" spans="2:65" s="1" customFormat="1" ht="16.5" customHeight="1">
      <c r="B474" s="131"/>
      <c r="C474" s="163" t="s">
        <v>786</v>
      </c>
      <c r="D474" s="163" t="s">
        <v>396</v>
      </c>
      <c r="E474" s="164" t="s">
        <v>787</v>
      </c>
      <c r="F474" s="165" t="s">
        <v>788</v>
      </c>
      <c r="G474" s="166" t="s">
        <v>166</v>
      </c>
      <c r="H474" s="167">
        <v>15.18</v>
      </c>
      <c r="I474" s="168"/>
      <c r="J474" s="169">
        <f>ROUND(I474*H474,2)</f>
        <v>0</v>
      </c>
      <c r="K474" s="170"/>
      <c r="L474" s="171"/>
      <c r="M474" s="172" t="s">
        <v>1</v>
      </c>
      <c r="N474" s="173" t="s">
        <v>39</v>
      </c>
      <c r="P474" s="142">
        <f>O474*H474</f>
        <v>0</v>
      </c>
      <c r="Q474" s="142">
        <v>1.0800000000000001E-2</v>
      </c>
      <c r="R474" s="142">
        <f>Q474*H474</f>
        <v>0.16394400000000001</v>
      </c>
      <c r="S474" s="142">
        <v>0</v>
      </c>
      <c r="T474" s="143">
        <f>S474*H474</f>
        <v>0</v>
      </c>
      <c r="AR474" s="144" t="s">
        <v>304</v>
      </c>
      <c r="AT474" s="144" t="s">
        <v>396</v>
      </c>
      <c r="AU474" s="144" t="s">
        <v>83</v>
      </c>
      <c r="AY474" s="15" t="s">
        <v>145</v>
      </c>
      <c r="BE474" s="145">
        <f>IF(N474="základní",J474,0)</f>
        <v>0</v>
      </c>
      <c r="BF474" s="145">
        <f>IF(N474="snížená",J474,0)</f>
        <v>0</v>
      </c>
      <c r="BG474" s="145">
        <f>IF(N474="zákl. přenesená",J474,0)</f>
        <v>0</v>
      </c>
      <c r="BH474" s="145">
        <f>IF(N474="sníž. přenesená",J474,0)</f>
        <v>0</v>
      </c>
      <c r="BI474" s="145">
        <f>IF(N474="nulová",J474,0)</f>
        <v>0</v>
      </c>
      <c r="BJ474" s="15" t="s">
        <v>79</v>
      </c>
      <c r="BK474" s="145">
        <f>ROUND(I474*H474,2)</f>
        <v>0</v>
      </c>
      <c r="BL474" s="15" t="s">
        <v>231</v>
      </c>
      <c r="BM474" s="144" t="s">
        <v>789</v>
      </c>
    </row>
    <row r="475" spans="2:65" s="12" customFormat="1">
      <c r="B475" s="150"/>
      <c r="D475" s="146" t="s">
        <v>154</v>
      </c>
      <c r="F475" s="152" t="s">
        <v>790</v>
      </c>
      <c r="H475" s="153">
        <v>15.18</v>
      </c>
      <c r="I475" s="154"/>
      <c r="L475" s="150"/>
      <c r="M475" s="155"/>
      <c r="T475" s="156"/>
      <c r="AT475" s="151" t="s">
        <v>154</v>
      </c>
      <c r="AU475" s="151" t="s">
        <v>83</v>
      </c>
      <c r="AV475" s="12" t="s">
        <v>83</v>
      </c>
      <c r="AW475" s="12" t="s">
        <v>3</v>
      </c>
      <c r="AX475" s="12" t="s">
        <v>79</v>
      </c>
      <c r="AY475" s="151" t="s">
        <v>145</v>
      </c>
    </row>
    <row r="476" spans="2:65" s="1" customFormat="1" ht="24.2" customHeight="1">
      <c r="B476" s="131"/>
      <c r="C476" s="132" t="s">
        <v>791</v>
      </c>
      <c r="D476" s="132" t="s">
        <v>147</v>
      </c>
      <c r="E476" s="133" t="s">
        <v>792</v>
      </c>
      <c r="F476" s="134" t="s">
        <v>793</v>
      </c>
      <c r="G476" s="135" t="s">
        <v>166</v>
      </c>
      <c r="H476" s="136">
        <v>184.1</v>
      </c>
      <c r="I476" s="137"/>
      <c r="J476" s="138">
        <f>ROUND(I476*H476,2)</f>
        <v>0</v>
      </c>
      <c r="K476" s="139"/>
      <c r="L476" s="30"/>
      <c r="M476" s="140" t="s">
        <v>1</v>
      </c>
      <c r="N476" s="141" t="s">
        <v>39</v>
      </c>
      <c r="P476" s="142">
        <f>O476*H476</f>
        <v>0</v>
      </c>
      <c r="Q476" s="142">
        <v>0</v>
      </c>
      <c r="R476" s="142">
        <f>Q476*H476</f>
        <v>0</v>
      </c>
      <c r="S476" s="142">
        <v>0</v>
      </c>
      <c r="T476" s="143">
        <f>S476*H476</f>
        <v>0</v>
      </c>
      <c r="AR476" s="144" t="s">
        <v>231</v>
      </c>
      <c r="AT476" s="144" t="s">
        <v>147</v>
      </c>
      <c r="AU476" s="144" t="s">
        <v>83</v>
      </c>
      <c r="AY476" s="15" t="s">
        <v>145</v>
      </c>
      <c r="BE476" s="145">
        <f>IF(N476="základní",J476,0)</f>
        <v>0</v>
      </c>
      <c r="BF476" s="145">
        <f>IF(N476="snížená",J476,0)</f>
        <v>0</v>
      </c>
      <c r="BG476" s="145">
        <f>IF(N476="zákl. přenesená",J476,0)</f>
        <v>0</v>
      </c>
      <c r="BH476" s="145">
        <f>IF(N476="sníž. přenesená",J476,0)</f>
        <v>0</v>
      </c>
      <c r="BI476" s="145">
        <f>IF(N476="nulová",J476,0)</f>
        <v>0</v>
      </c>
      <c r="BJ476" s="15" t="s">
        <v>79</v>
      </c>
      <c r="BK476" s="145">
        <f>ROUND(I476*H476,2)</f>
        <v>0</v>
      </c>
      <c r="BL476" s="15" t="s">
        <v>231</v>
      </c>
      <c r="BM476" s="144" t="s">
        <v>794</v>
      </c>
    </row>
    <row r="477" spans="2:65" s="12" customFormat="1">
      <c r="B477" s="150"/>
      <c r="D477" s="146" t="s">
        <v>154</v>
      </c>
      <c r="E477" s="151" t="s">
        <v>1</v>
      </c>
      <c r="F477" s="152" t="s">
        <v>795</v>
      </c>
      <c r="H477" s="153">
        <v>184.1</v>
      </c>
      <c r="I477" s="154"/>
      <c r="L477" s="150"/>
      <c r="M477" s="155"/>
      <c r="T477" s="156"/>
      <c r="AT477" s="151" t="s">
        <v>154</v>
      </c>
      <c r="AU477" s="151" t="s">
        <v>83</v>
      </c>
      <c r="AV477" s="12" t="s">
        <v>83</v>
      </c>
      <c r="AW477" s="12" t="s">
        <v>31</v>
      </c>
      <c r="AX477" s="12" t="s">
        <v>74</v>
      </c>
      <c r="AY477" s="151" t="s">
        <v>145</v>
      </c>
    </row>
    <row r="478" spans="2:65" s="1" customFormat="1" ht="24.2" customHeight="1">
      <c r="B478" s="131"/>
      <c r="C478" s="163" t="s">
        <v>796</v>
      </c>
      <c r="D478" s="163" t="s">
        <v>396</v>
      </c>
      <c r="E478" s="164" t="s">
        <v>797</v>
      </c>
      <c r="F478" s="165" t="s">
        <v>798</v>
      </c>
      <c r="G478" s="166" t="s">
        <v>166</v>
      </c>
      <c r="H478" s="167">
        <v>206.19200000000001</v>
      </c>
      <c r="I478" s="168"/>
      <c r="J478" s="169">
        <f>ROUND(I478*H478,2)</f>
        <v>0</v>
      </c>
      <c r="K478" s="170"/>
      <c r="L478" s="171"/>
      <c r="M478" s="172" t="s">
        <v>1</v>
      </c>
      <c r="N478" s="173" t="s">
        <v>39</v>
      </c>
      <c r="P478" s="142">
        <f>O478*H478</f>
        <v>0</v>
      </c>
      <c r="Q478" s="142">
        <v>9.4999999999999998E-3</v>
      </c>
      <c r="R478" s="142">
        <f>Q478*H478</f>
        <v>1.9588240000000001</v>
      </c>
      <c r="S478" s="142">
        <v>0</v>
      </c>
      <c r="T478" s="143">
        <f>S478*H478</f>
        <v>0</v>
      </c>
      <c r="AR478" s="144" t="s">
        <v>304</v>
      </c>
      <c r="AT478" s="144" t="s">
        <v>396</v>
      </c>
      <c r="AU478" s="144" t="s">
        <v>83</v>
      </c>
      <c r="AY478" s="15" t="s">
        <v>145</v>
      </c>
      <c r="BE478" s="145">
        <f>IF(N478="základní",J478,0)</f>
        <v>0</v>
      </c>
      <c r="BF478" s="145">
        <f>IF(N478="snížená",J478,0)</f>
        <v>0</v>
      </c>
      <c r="BG478" s="145">
        <f>IF(N478="zákl. přenesená",J478,0)</f>
        <v>0</v>
      </c>
      <c r="BH478" s="145">
        <f>IF(N478="sníž. přenesená",J478,0)</f>
        <v>0</v>
      </c>
      <c r="BI478" s="145">
        <f>IF(N478="nulová",J478,0)</f>
        <v>0</v>
      </c>
      <c r="BJ478" s="15" t="s">
        <v>79</v>
      </c>
      <c r="BK478" s="145">
        <f>ROUND(I478*H478,2)</f>
        <v>0</v>
      </c>
      <c r="BL478" s="15" t="s">
        <v>231</v>
      </c>
      <c r="BM478" s="144" t="s">
        <v>799</v>
      </c>
    </row>
    <row r="479" spans="2:65" s="12" customFormat="1">
      <c r="B479" s="150"/>
      <c r="D479" s="146" t="s">
        <v>154</v>
      </c>
      <c r="F479" s="152" t="s">
        <v>800</v>
      </c>
      <c r="H479" s="153">
        <v>206.19200000000001</v>
      </c>
      <c r="I479" s="154"/>
      <c r="L479" s="150"/>
      <c r="M479" s="155"/>
      <c r="T479" s="156"/>
      <c r="AT479" s="151" t="s">
        <v>154</v>
      </c>
      <c r="AU479" s="151" t="s">
        <v>83</v>
      </c>
      <c r="AV479" s="12" t="s">
        <v>83</v>
      </c>
      <c r="AW479" s="12" t="s">
        <v>3</v>
      </c>
      <c r="AX479" s="12" t="s">
        <v>79</v>
      </c>
      <c r="AY479" s="151" t="s">
        <v>145</v>
      </c>
    </row>
    <row r="480" spans="2:65" s="1" customFormat="1" ht="16.5" customHeight="1">
      <c r="B480" s="131"/>
      <c r="C480" s="163" t="s">
        <v>801</v>
      </c>
      <c r="D480" s="163" t="s">
        <v>396</v>
      </c>
      <c r="E480" s="164" t="s">
        <v>802</v>
      </c>
      <c r="F480" s="165" t="s">
        <v>803</v>
      </c>
      <c r="G480" s="166" t="s">
        <v>166</v>
      </c>
      <c r="H480" s="167">
        <v>184.1</v>
      </c>
      <c r="I480" s="168"/>
      <c r="J480" s="169">
        <f>ROUND(I480*H480,2)</f>
        <v>0</v>
      </c>
      <c r="K480" s="170"/>
      <c r="L480" s="171"/>
      <c r="M480" s="172" t="s">
        <v>1</v>
      </c>
      <c r="N480" s="173" t="s">
        <v>39</v>
      </c>
      <c r="P480" s="142">
        <f>O480*H480</f>
        <v>0</v>
      </c>
      <c r="Q480" s="142">
        <v>9.4999999999999998E-3</v>
      </c>
      <c r="R480" s="142">
        <f>Q480*H480</f>
        <v>1.74895</v>
      </c>
      <c r="S480" s="142">
        <v>0</v>
      </c>
      <c r="T480" s="143">
        <f>S480*H480</f>
        <v>0</v>
      </c>
      <c r="AR480" s="144" t="s">
        <v>304</v>
      </c>
      <c r="AT480" s="144" t="s">
        <v>396</v>
      </c>
      <c r="AU480" s="144" t="s">
        <v>83</v>
      </c>
      <c r="AY480" s="15" t="s">
        <v>145</v>
      </c>
      <c r="BE480" s="145">
        <f>IF(N480="základní",J480,0)</f>
        <v>0</v>
      </c>
      <c r="BF480" s="145">
        <f>IF(N480="snížená",J480,0)</f>
        <v>0</v>
      </c>
      <c r="BG480" s="145">
        <f>IF(N480="zákl. přenesená",J480,0)</f>
        <v>0</v>
      </c>
      <c r="BH480" s="145">
        <f>IF(N480="sníž. přenesená",J480,0)</f>
        <v>0</v>
      </c>
      <c r="BI480" s="145">
        <f>IF(N480="nulová",J480,0)</f>
        <v>0</v>
      </c>
      <c r="BJ480" s="15" t="s">
        <v>79</v>
      </c>
      <c r="BK480" s="145">
        <f>ROUND(I480*H480,2)</f>
        <v>0</v>
      </c>
      <c r="BL480" s="15" t="s">
        <v>231</v>
      </c>
      <c r="BM480" s="144" t="s">
        <v>804</v>
      </c>
    </row>
    <row r="481" spans="2:65" s="1" customFormat="1" ht="21.75" customHeight="1">
      <c r="B481" s="131"/>
      <c r="C481" s="132" t="s">
        <v>805</v>
      </c>
      <c r="D481" s="132" t="s">
        <v>147</v>
      </c>
      <c r="E481" s="133" t="s">
        <v>806</v>
      </c>
      <c r="F481" s="134" t="s">
        <v>807</v>
      </c>
      <c r="G481" s="135" t="s">
        <v>434</v>
      </c>
      <c r="H481" s="136">
        <v>644.35</v>
      </c>
      <c r="I481" s="137"/>
      <c r="J481" s="138">
        <f>ROUND(I481*H481,2)</f>
        <v>0</v>
      </c>
      <c r="K481" s="139"/>
      <c r="L481" s="30"/>
      <c r="M481" s="140" t="s">
        <v>1</v>
      </c>
      <c r="N481" s="141" t="s">
        <v>39</v>
      </c>
      <c r="P481" s="142">
        <f>O481*H481</f>
        <v>0</v>
      </c>
      <c r="Q481" s="142">
        <v>0</v>
      </c>
      <c r="R481" s="142">
        <f>Q481*H481</f>
        <v>0</v>
      </c>
      <c r="S481" s="142">
        <v>0</v>
      </c>
      <c r="T481" s="143">
        <f>S481*H481</f>
        <v>0</v>
      </c>
      <c r="AR481" s="144" t="s">
        <v>231</v>
      </c>
      <c r="AT481" s="144" t="s">
        <v>147</v>
      </c>
      <c r="AU481" s="144" t="s">
        <v>83</v>
      </c>
      <c r="AY481" s="15" t="s">
        <v>145</v>
      </c>
      <c r="BE481" s="145">
        <f>IF(N481="základní",J481,0)</f>
        <v>0</v>
      </c>
      <c r="BF481" s="145">
        <f>IF(N481="snížená",J481,0)</f>
        <v>0</v>
      </c>
      <c r="BG481" s="145">
        <f>IF(N481="zákl. přenesená",J481,0)</f>
        <v>0</v>
      </c>
      <c r="BH481" s="145">
        <f>IF(N481="sníž. přenesená",J481,0)</f>
        <v>0</v>
      </c>
      <c r="BI481" s="145">
        <f>IF(N481="nulová",J481,0)</f>
        <v>0</v>
      </c>
      <c r="BJ481" s="15" t="s">
        <v>79</v>
      </c>
      <c r="BK481" s="145">
        <f>ROUND(I481*H481,2)</f>
        <v>0</v>
      </c>
      <c r="BL481" s="15" t="s">
        <v>231</v>
      </c>
      <c r="BM481" s="144" t="s">
        <v>808</v>
      </c>
    </row>
    <row r="482" spans="2:65" s="12" customFormat="1">
      <c r="B482" s="150"/>
      <c r="D482" s="146" t="s">
        <v>154</v>
      </c>
      <c r="E482" s="151" t="s">
        <v>1</v>
      </c>
      <c r="F482" s="152" t="s">
        <v>809</v>
      </c>
      <c r="H482" s="153">
        <v>644.35</v>
      </c>
      <c r="I482" s="154"/>
      <c r="L482" s="150"/>
      <c r="M482" s="155"/>
      <c r="T482" s="156"/>
      <c r="AT482" s="151" t="s">
        <v>154</v>
      </c>
      <c r="AU482" s="151" t="s">
        <v>83</v>
      </c>
      <c r="AV482" s="12" t="s">
        <v>83</v>
      </c>
      <c r="AW482" s="12" t="s">
        <v>31</v>
      </c>
      <c r="AX482" s="12" t="s">
        <v>74</v>
      </c>
      <c r="AY482" s="151" t="s">
        <v>145</v>
      </c>
    </row>
    <row r="483" spans="2:65" s="1" customFormat="1" ht="24.2" customHeight="1">
      <c r="B483" s="131"/>
      <c r="C483" s="163" t="s">
        <v>810</v>
      </c>
      <c r="D483" s="163" t="s">
        <v>396</v>
      </c>
      <c r="E483" s="164" t="s">
        <v>811</v>
      </c>
      <c r="F483" s="165" t="s">
        <v>812</v>
      </c>
      <c r="G483" s="166" t="s">
        <v>207</v>
      </c>
      <c r="H483" s="167">
        <v>1.732</v>
      </c>
      <c r="I483" s="168"/>
      <c r="J483" s="169">
        <f>ROUND(I483*H483,2)</f>
        <v>0</v>
      </c>
      <c r="K483" s="170"/>
      <c r="L483" s="171"/>
      <c r="M483" s="172" t="s">
        <v>1</v>
      </c>
      <c r="N483" s="173" t="s">
        <v>39</v>
      </c>
      <c r="P483" s="142">
        <f>O483*H483</f>
        <v>0</v>
      </c>
      <c r="Q483" s="142">
        <v>0.44</v>
      </c>
      <c r="R483" s="142">
        <f>Q483*H483</f>
        <v>0.76207999999999998</v>
      </c>
      <c r="S483" s="142">
        <v>0</v>
      </c>
      <c r="T483" s="143">
        <f>S483*H483</f>
        <v>0</v>
      </c>
      <c r="AR483" s="144" t="s">
        <v>304</v>
      </c>
      <c r="AT483" s="144" t="s">
        <v>396</v>
      </c>
      <c r="AU483" s="144" t="s">
        <v>83</v>
      </c>
      <c r="AY483" s="15" t="s">
        <v>145</v>
      </c>
      <c r="BE483" s="145">
        <f>IF(N483="základní",J483,0)</f>
        <v>0</v>
      </c>
      <c r="BF483" s="145">
        <f>IF(N483="snížená",J483,0)</f>
        <v>0</v>
      </c>
      <c r="BG483" s="145">
        <f>IF(N483="zákl. přenesená",J483,0)</f>
        <v>0</v>
      </c>
      <c r="BH483" s="145">
        <f>IF(N483="sníž. přenesená",J483,0)</f>
        <v>0</v>
      </c>
      <c r="BI483" s="145">
        <f>IF(N483="nulová",J483,0)</f>
        <v>0</v>
      </c>
      <c r="BJ483" s="15" t="s">
        <v>79</v>
      </c>
      <c r="BK483" s="145">
        <f>ROUND(I483*H483,2)</f>
        <v>0</v>
      </c>
      <c r="BL483" s="15" t="s">
        <v>231</v>
      </c>
      <c r="BM483" s="144" t="s">
        <v>813</v>
      </c>
    </row>
    <row r="484" spans="2:65" s="12" customFormat="1">
      <c r="B484" s="150"/>
      <c r="D484" s="146" t="s">
        <v>154</v>
      </c>
      <c r="E484" s="151" t="s">
        <v>1</v>
      </c>
      <c r="F484" s="152" t="s">
        <v>814</v>
      </c>
      <c r="H484" s="153">
        <v>1.546</v>
      </c>
      <c r="I484" s="154"/>
      <c r="L484" s="150"/>
      <c r="M484" s="155"/>
      <c r="T484" s="156"/>
      <c r="AT484" s="151" t="s">
        <v>154</v>
      </c>
      <c r="AU484" s="151" t="s">
        <v>83</v>
      </c>
      <c r="AV484" s="12" t="s">
        <v>83</v>
      </c>
      <c r="AW484" s="12" t="s">
        <v>31</v>
      </c>
      <c r="AX484" s="12" t="s">
        <v>74</v>
      </c>
      <c r="AY484" s="151" t="s">
        <v>145</v>
      </c>
    </row>
    <row r="485" spans="2:65" s="12" customFormat="1">
      <c r="B485" s="150"/>
      <c r="D485" s="146" t="s">
        <v>154</v>
      </c>
      <c r="F485" s="152" t="s">
        <v>815</v>
      </c>
      <c r="H485" s="153">
        <v>1.732</v>
      </c>
      <c r="I485" s="154"/>
      <c r="L485" s="150"/>
      <c r="M485" s="155"/>
      <c r="T485" s="156"/>
      <c r="AT485" s="151" t="s">
        <v>154</v>
      </c>
      <c r="AU485" s="151" t="s">
        <v>83</v>
      </c>
      <c r="AV485" s="12" t="s">
        <v>83</v>
      </c>
      <c r="AW485" s="12" t="s">
        <v>3</v>
      </c>
      <c r="AX485" s="12" t="s">
        <v>79</v>
      </c>
      <c r="AY485" s="151" t="s">
        <v>145</v>
      </c>
    </row>
    <row r="486" spans="2:65" s="1" customFormat="1" ht="21.75" customHeight="1">
      <c r="B486" s="131"/>
      <c r="C486" s="132" t="s">
        <v>816</v>
      </c>
      <c r="D486" s="132" t="s">
        <v>147</v>
      </c>
      <c r="E486" s="133" t="s">
        <v>817</v>
      </c>
      <c r="F486" s="134" t="s">
        <v>818</v>
      </c>
      <c r="G486" s="135" t="s">
        <v>166</v>
      </c>
      <c r="H486" s="136">
        <v>206.19200000000001</v>
      </c>
      <c r="I486" s="137"/>
      <c r="J486" s="138">
        <f>ROUND(I486*H486,2)</f>
        <v>0</v>
      </c>
      <c r="K486" s="139"/>
      <c r="L486" s="30"/>
      <c r="M486" s="140" t="s">
        <v>1</v>
      </c>
      <c r="N486" s="141" t="s">
        <v>39</v>
      </c>
      <c r="P486" s="142">
        <f>O486*H486</f>
        <v>0</v>
      </c>
      <c r="Q486" s="142">
        <v>0</v>
      </c>
      <c r="R486" s="142">
        <f>Q486*H486</f>
        <v>0</v>
      </c>
      <c r="S486" s="142">
        <v>0</v>
      </c>
      <c r="T486" s="143">
        <f>S486*H486</f>
        <v>0</v>
      </c>
      <c r="AR486" s="144" t="s">
        <v>231</v>
      </c>
      <c r="AT486" s="144" t="s">
        <v>147</v>
      </c>
      <c r="AU486" s="144" t="s">
        <v>83</v>
      </c>
      <c r="AY486" s="15" t="s">
        <v>145</v>
      </c>
      <c r="BE486" s="145">
        <f>IF(N486="základní",J486,0)</f>
        <v>0</v>
      </c>
      <c r="BF486" s="145">
        <f>IF(N486="snížená",J486,0)</f>
        <v>0</v>
      </c>
      <c r="BG486" s="145">
        <f>IF(N486="zákl. přenesená",J486,0)</f>
        <v>0</v>
      </c>
      <c r="BH486" s="145">
        <f>IF(N486="sníž. přenesená",J486,0)</f>
        <v>0</v>
      </c>
      <c r="BI486" s="145">
        <f>IF(N486="nulová",J486,0)</f>
        <v>0</v>
      </c>
      <c r="BJ486" s="15" t="s">
        <v>79</v>
      </c>
      <c r="BK486" s="145">
        <f>ROUND(I486*H486,2)</f>
        <v>0</v>
      </c>
      <c r="BL486" s="15" t="s">
        <v>231</v>
      </c>
      <c r="BM486" s="144" t="s">
        <v>819</v>
      </c>
    </row>
    <row r="487" spans="2:65" s="12" customFormat="1">
      <c r="B487" s="150"/>
      <c r="D487" s="146" t="s">
        <v>154</v>
      </c>
      <c r="E487" s="151" t="s">
        <v>1</v>
      </c>
      <c r="F487" s="152" t="s">
        <v>820</v>
      </c>
      <c r="H487" s="153">
        <v>206.19200000000001</v>
      </c>
      <c r="I487" s="154"/>
      <c r="L487" s="150"/>
      <c r="M487" s="155"/>
      <c r="T487" s="156"/>
      <c r="AT487" s="151" t="s">
        <v>154</v>
      </c>
      <c r="AU487" s="151" t="s">
        <v>83</v>
      </c>
      <c r="AV487" s="12" t="s">
        <v>83</v>
      </c>
      <c r="AW487" s="12" t="s">
        <v>31</v>
      </c>
      <c r="AX487" s="12" t="s">
        <v>74</v>
      </c>
      <c r="AY487" s="151" t="s">
        <v>145</v>
      </c>
    </row>
    <row r="488" spans="2:65" s="1" customFormat="1" ht="24.2" customHeight="1">
      <c r="B488" s="131"/>
      <c r="C488" s="132" t="s">
        <v>821</v>
      </c>
      <c r="D488" s="132" t="s">
        <v>147</v>
      </c>
      <c r="E488" s="133" t="s">
        <v>822</v>
      </c>
      <c r="F488" s="134" t="s">
        <v>823</v>
      </c>
      <c r="G488" s="135" t="s">
        <v>171</v>
      </c>
      <c r="H488" s="136">
        <v>6</v>
      </c>
      <c r="I488" s="137"/>
      <c r="J488" s="138">
        <f>ROUND(I488*H488,2)</f>
        <v>0</v>
      </c>
      <c r="K488" s="139"/>
      <c r="L488" s="30"/>
      <c r="M488" s="140" t="s">
        <v>1</v>
      </c>
      <c r="N488" s="141" t="s">
        <v>39</v>
      </c>
      <c r="P488" s="142">
        <f>O488*H488</f>
        <v>0</v>
      </c>
      <c r="Q488" s="142">
        <v>2.7E-4</v>
      </c>
      <c r="R488" s="142">
        <f>Q488*H488</f>
        <v>1.6199999999999999E-3</v>
      </c>
      <c r="S488" s="142">
        <v>0</v>
      </c>
      <c r="T488" s="143">
        <f>S488*H488</f>
        <v>0</v>
      </c>
      <c r="AR488" s="144" t="s">
        <v>231</v>
      </c>
      <c r="AT488" s="144" t="s">
        <v>147</v>
      </c>
      <c r="AU488" s="144" t="s">
        <v>83</v>
      </c>
      <c r="AY488" s="15" t="s">
        <v>145</v>
      </c>
      <c r="BE488" s="145">
        <f>IF(N488="základní",J488,0)</f>
        <v>0</v>
      </c>
      <c r="BF488" s="145">
        <f>IF(N488="snížená",J488,0)</f>
        <v>0</v>
      </c>
      <c r="BG488" s="145">
        <f>IF(N488="zákl. přenesená",J488,0)</f>
        <v>0</v>
      </c>
      <c r="BH488" s="145">
        <f>IF(N488="sníž. přenesená",J488,0)</f>
        <v>0</v>
      </c>
      <c r="BI488" s="145">
        <f>IF(N488="nulová",J488,0)</f>
        <v>0</v>
      </c>
      <c r="BJ488" s="15" t="s">
        <v>79</v>
      </c>
      <c r="BK488" s="145">
        <f>ROUND(I488*H488,2)</f>
        <v>0</v>
      </c>
      <c r="BL488" s="15" t="s">
        <v>231</v>
      </c>
      <c r="BM488" s="144" t="s">
        <v>824</v>
      </c>
    </row>
    <row r="489" spans="2:65" s="12" customFormat="1">
      <c r="B489" s="150"/>
      <c r="D489" s="146" t="s">
        <v>154</v>
      </c>
      <c r="E489" s="151" t="s">
        <v>1</v>
      </c>
      <c r="F489" s="152" t="s">
        <v>825</v>
      </c>
      <c r="H489" s="153">
        <v>6</v>
      </c>
      <c r="I489" s="154"/>
      <c r="L489" s="150"/>
      <c r="M489" s="155"/>
      <c r="T489" s="156"/>
      <c r="AT489" s="151" t="s">
        <v>154</v>
      </c>
      <c r="AU489" s="151" t="s">
        <v>83</v>
      </c>
      <c r="AV489" s="12" t="s">
        <v>83</v>
      </c>
      <c r="AW489" s="12" t="s">
        <v>31</v>
      </c>
      <c r="AX489" s="12" t="s">
        <v>79</v>
      </c>
      <c r="AY489" s="151" t="s">
        <v>145</v>
      </c>
    </row>
    <row r="490" spans="2:65" s="1" customFormat="1" ht="49.15" customHeight="1">
      <c r="B490" s="131"/>
      <c r="C490" s="163" t="s">
        <v>826</v>
      </c>
      <c r="D490" s="163" t="s">
        <v>396</v>
      </c>
      <c r="E490" s="164" t="s">
        <v>827</v>
      </c>
      <c r="F490" s="165" t="s">
        <v>828</v>
      </c>
      <c r="G490" s="166" t="s">
        <v>171</v>
      </c>
      <c r="H490" s="167">
        <v>6</v>
      </c>
      <c r="I490" s="168"/>
      <c r="J490" s="169">
        <f>ROUND(I490*H490,2)</f>
        <v>0</v>
      </c>
      <c r="K490" s="170"/>
      <c r="L490" s="171"/>
      <c r="M490" s="172" t="s">
        <v>1</v>
      </c>
      <c r="N490" s="173" t="s">
        <v>39</v>
      </c>
      <c r="P490" s="142">
        <f>O490*H490</f>
        <v>0</v>
      </c>
      <c r="Q490" s="142">
        <v>4.0280000000000003E-2</v>
      </c>
      <c r="R490" s="142">
        <f>Q490*H490</f>
        <v>0.24168000000000001</v>
      </c>
      <c r="S490" s="142">
        <v>0</v>
      </c>
      <c r="T490" s="143">
        <f>S490*H490</f>
        <v>0</v>
      </c>
      <c r="AR490" s="144" t="s">
        <v>304</v>
      </c>
      <c r="AT490" s="144" t="s">
        <v>396</v>
      </c>
      <c r="AU490" s="144" t="s">
        <v>83</v>
      </c>
      <c r="AY490" s="15" t="s">
        <v>145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5" t="s">
        <v>79</v>
      </c>
      <c r="BK490" s="145">
        <f>ROUND(I490*H490,2)</f>
        <v>0</v>
      </c>
      <c r="BL490" s="15" t="s">
        <v>231</v>
      </c>
      <c r="BM490" s="144" t="s">
        <v>829</v>
      </c>
    </row>
    <row r="491" spans="2:65" s="12" customFormat="1">
      <c r="B491" s="150"/>
      <c r="D491" s="146" t="s">
        <v>154</v>
      </c>
      <c r="E491" s="151" t="s">
        <v>1</v>
      </c>
      <c r="F491" s="152" t="s">
        <v>825</v>
      </c>
      <c r="H491" s="153">
        <v>6</v>
      </c>
      <c r="I491" s="154"/>
      <c r="L491" s="150"/>
      <c r="M491" s="155"/>
      <c r="T491" s="156"/>
      <c r="AT491" s="151" t="s">
        <v>154</v>
      </c>
      <c r="AU491" s="151" t="s">
        <v>83</v>
      </c>
      <c r="AV491" s="12" t="s">
        <v>83</v>
      </c>
      <c r="AW491" s="12" t="s">
        <v>31</v>
      </c>
      <c r="AX491" s="12" t="s">
        <v>74</v>
      </c>
      <c r="AY491" s="151" t="s">
        <v>145</v>
      </c>
    </row>
    <row r="492" spans="2:65" s="1" customFormat="1" ht="24.2" customHeight="1">
      <c r="B492" s="131"/>
      <c r="C492" s="132" t="s">
        <v>830</v>
      </c>
      <c r="D492" s="132" t="s">
        <v>147</v>
      </c>
      <c r="E492" s="133" t="s">
        <v>831</v>
      </c>
      <c r="F492" s="134" t="s">
        <v>832</v>
      </c>
      <c r="G492" s="135" t="s">
        <v>171</v>
      </c>
      <c r="H492" s="136">
        <v>7</v>
      </c>
      <c r="I492" s="137"/>
      <c r="J492" s="138">
        <f>ROUND(I492*H492,2)</f>
        <v>0</v>
      </c>
      <c r="K492" s="139"/>
      <c r="L492" s="30"/>
      <c r="M492" s="140" t="s">
        <v>1</v>
      </c>
      <c r="N492" s="141" t="s">
        <v>39</v>
      </c>
      <c r="P492" s="142">
        <f>O492*H492</f>
        <v>0</v>
      </c>
      <c r="Q492" s="142">
        <v>0</v>
      </c>
      <c r="R492" s="142">
        <f>Q492*H492</f>
        <v>0</v>
      </c>
      <c r="S492" s="142">
        <v>0</v>
      </c>
      <c r="T492" s="143">
        <f>S492*H492</f>
        <v>0</v>
      </c>
      <c r="AR492" s="144" t="s">
        <v>231</v>
      </c>
      <c r="AT492" s="144" t="s">
        <v>147</v>
      </c>
      <c r="AU492" s="144" t="s">
        <v>83</v>
      </c>
      <c r="AY492" s="15" t="s">
        <v>145</v>
      </c>
      <c r="BE492" s="145">
        <f>IF(N492="základní",J492,0)</f>
        <v>0</v>
      </c>
      <c r="BF492" s="145">
        <f>IF(N492="snížená",J492,0)</f>
        <v>0</v>
      </c>
      <c r="BG492" s="145">
        <f>IF(N492="zákl. přenesená",J492,0)</f>
        <v>0</v>
      </c>
      <c r="BH492" s="145">
        <f>IF(N492="sníž. přenesená",J492,0)</f>
        <v>0</v>
      </c>
      <c r="BI492" s="145">
        <f>IF(N492="nulová",J492,0)</f>
        <v>0</v>
      </c>
      <c r="BJ492" s="15" t="s">
        <v>79</v>
      </c>
      <c r="BK492" s="145">
        <f>ROUND(I492*H492,2)</f>
        <v>0</v>
      </c>
      <c r="BL492" s="15" t="s">
        <v>231</v>
      </c>
      <c r="BM492" s="144" t="s">
        <v>833</v>
      </c>
    </row>
    <row r="493" spans="2:65" s="12" customFormat="1">
      <c r="B493" s="150"/>
      <c r="D493" s="146" t="s">
        <v>154</v>
      </c>
      <c r="E493" s="151" t="s">
        <v>1</v>
      </c>
      <c r="F493" s="152" t="s">
        <v>834</v>
      </c>
      <c r="H493" s="153">
        <v>1</v>
      </c>
      <c r="I493" s="154"/>
      <c r="L493" s="150"/>
      <c r="M493" s="155"/>
      <c r="T493" s="156"/>
      <c r="AT493" s="151" t="s">
        <v>154</v>
      </c>
      <c r="AU493" s="151" t="s">
        <v>83</v>
      </c>
      <c r="AV493" s="12" t="s">
        <v>83</v>
      </c>
      <c r="AW493" s="12" t="s">
        <v>31</v>
      </c>
      <c r="AX493" s="12" t="s">
        <v>74</v>
      </c>
      <c r="AY493" s="151" t="s">
        <v>145</v>
      </c>
    </row>
    <row r="494" spans="2:65" s="12" customFormat="1">
      <c r="B494" s="150"/>
      <c r="D494" s="146" t="s">
        <v>154</v>
      </c>
      <c r="E494" s="151" t="s">
        <v>1</v>
      </c>
      <c r="F494" s="152" t="s">
        <v>835</v>
      </c>
      <c r="H494" s="153">
        <v>1</v>
      </c>
      <c r="I494" s="154"/>
      <c r="L494" s="150"/>
      <c r="M494" s="155"/>
      <c r="T494" s="156"/>
      <c r="AT494" s="151" t="s">
        <v>154</v>
      </c>
      <c r="AU494" s="151" t="s">
        <v>83</v>
      </c>
      <c r="AV494" s="12" t="s">
        <v>83</v>
      </c>
      <c r="AW494" s="12" t="s">
        <v>31</v>
      </c>
      <c r="AX494" s="12" t="s">
        <v>74</v>
      </c>
      <c r="AY494" s="151" t="s">
        <v>145</v>
      </c>
    </row>
    <row r="495" spans="2:65" s="12" customFormat="1">
      <c r="B495" s="150"/>
      <c r="D495" s="146" t="s">
        <v>154</v>
      </c>
      <c r="E495" s="151" t="s">
        <v>1</v>
      </c>
      <c r="F495" s="152" t="s">
        <v>836</v>
      </c>
      <c r="H495" s="153">
        <v>1</v>
      </c>
      <c r="I495" s="154"/>
      <c r="L495" s="150"/>
      <c r="M495" s="155"/>
      <c r="T495" s="156"/>
      <c r="AT495" s="151" t="s">
        <v>154</v>
      </c>
      <c r="AU495" s="151" t="s">
        <v>83</v>
      </c>
      <c r="AV495" s="12" t="s">
        <v>83</v>
      </c>
      <c r="AW495" s="12" t="s">
        <v>31</v>
      </c>
      <c r="AX495" s="12" t="s">
        <v>74</v>
      </c>
      <c r="AY495" s="151" t="s">
        <v>145</v>
      </c>
    </row>
    <row r="496" spans="2:65" s="12" customFormat="1">
      <c r="B496" s="150"/>
      <c r="D496" s="146" t="s">
        <v>154</v>
      </c>
      <c r="E496" s="151" t="s">
        <v>1</v>
      </c>
      <c r="F496" s="152" t="s">
        <v>837</v>
      </c>
      <c r="H496" s="153">
        <v>1</v>
      </c>
      <c r="I496" s="154"/>
      <c r="L496" s="150"/>
      <c r="M496" s="155"/>
      <c r="T496" s="156"/>
      <c r="AT496" s="151" t="s">
        <v>154</v>
      </c>
      <c r="AU496" s="151" t="s">
        <v>83</v>
      </c>
      <c r="AV496" s="12" t="s">
        <v>83</v>
      </c>
      <c r="AW496" s="12" t="s">
        <v>31</v>
      </c>
      <c r="AX496" s="12" t="s">
        <v>74</v>
      </c>
      <c r="AY496" s="151" t="s">
        <v>145</v>
      </c>
    </row>
    <row r="497" spans="2:65" s="12" customFormat="1">
      <c r="B497" s="150"/>
      <c r="D497" s="146" t="s">
        <v>154</v>
      </c>
      <c r="E497" s="151" t="s">
        <v>1</v>
      </c>
      <c r="F497" s="152" t="s">
        <v>838</v>
      </c>
      <c r="H497" s="153">
        <v>3</v>
      </c>
      <c r="I497" s="154"/>
      <c r="L497" s="150"/>
      <c r="M497" s="155"/>
      <c r="T497" s="156"/>
      <c r="AT497" s="151" t="s">
        <v>154</v>
      </c>
      <c r="AU497" s="151" t="s">
        <v>83</v>
      </c>
      <c r="AV497" s="12" t="s">
        <v>83</v>
      </c>
      <c r="AW497" s="12" t="s">
        <v>31</v>
      </c>
      <c r="AX497" s="12" t="s">
        <v>74</v>
      </c>
      <c r="AY497" s="151" t="s">
        <v>145</v>
      </c>
    </row>
    <row r="498" spans="2:65" s="1" customFormat="1" ht="44.25" customHeight="1">
      <c r="B498" s="131"/>
      <c r="C498" s="163" t="s">
        <v>839</v>
      </c>
      <c r="D498" s="163" t="s">
        <v>396</v>
      </c>
      <c r="E498" s="164" t="s">
        <v>840</v>
      </c>
      <c r="F498" s="165" t="s">
        <v>841</v>
      </c>
      <c r="G498" s="166" t="s">
        <v>171</v>
      </c>
      <c r="H498" s="167">
        <v>1</v>
      </c>
      <c r="I498" s="168"/>
      <c r="J498" s="169">
        <f>ROUND(I498*H498,2)</f>
        <v>0</v>
      </c>
      <c r="K498" s="170"/>
      <c r="L498" s="171"/>
      <c r="M498" s="172" t="s">
        <v>1</v>
      </c>
      <c r="N498" s="173" t="s">
        <v>39</v>
      </c>
      <c r="P498" s="142">
        <f>O498*H498</f>
        <v>0</v>
      </c>
      <c r="Q498" s="142">
        <v>1.7500000000000002E-2</v>
      </c>
      <c r="R498" s="142">
        <f>Q498*H498</f>
        <v>1.7500000000000002E-2</v>
      </c>
      <c r="S498" s="142">
        <v>0</v>
      </c>
      <c r="T498" s="143">
        <f>S498*H498</f>
        <v>0</v>
      </c>
      <c r="AR498" s="144" t="s">
        <v>304</v>
      </c>
      <c r="AT498" s="144" t="s">
        <v>396</v>
      </c>
      <c r="AU498" s="144" t="s">
        <v>83</v>
      </c>
      <c r="AY498" s="15" t="s">
        <v>145</v>
      </c>
      <c r="BE498" s="145">
        <f>IF(N498="základní",J498,0)</f>
        <v>0</v>
      </c>
      <c r="BF498" s="145">
        <f>IF(N498="snížená",J498,0)</f>
        <v>0</v>
      </c>
      <c r="BG498" s="145">
        <f>IF(N498="zákl. přenesená",J498,0)</f>
        <v>0</v>
      </c>
      <c r="BH498" s="145">
        <f>IF(N498="sníž. přenesená",J498,0)</f>
        <v>0</v>
      </c>
      <c r="BI498" s="145">
        <f>IF(N498="nulová",J498,0)</f>
        <v>0</v>
      </c>
      <c r="BJ498" s="15" t="s">
        <v>79</v>
      </c>
      <c r="BK498" s="145">
        <f>ROUND(I498*H498,2)</f>
        <v>0</v>
      </c>
      <c r="BL498" s="15" t="s">
        <v>231</v>
      </c>
      <c r="BM498" s="144" t="s">
        <v>842</v>
      </c>
    </row>
    <row r="499" spans="2:65" s="12" customFormat="1">
      <c r="B499" s="150"/>
      <c r="D499" s="146" t="s">
        <v>154</v>
      </c>
      <c r="E499" s="151" t="s">
        <v>1</v>
      </c>
      <c r="F499" s="152" t="s">
        <v>834</v>
      </c>
      <c r="H499" s="153">
        <v>1</v>
      </c>
      <c r="I499" s="154"/>
      <c r="L499" s="150"/>
      <c r="M499" s="155"/>
      <c r="T499" s="156"/>
      <c r="AT499" s="151" t="s">
        <v>154</v>
      </c>
      <c r="AU499" s="151" t="s">
        <v>83</v>
      </c>
      <c r="AV499" s="12" t="s">
        <v>83</v>
      </c>
      <c r="AW499" s="12" t="s">
        <v>31</v>
      </c>
      <c r="AX499" s="12" t="s">
        <v>74</v>
      </c>
      <c r="AY499" s="151" t="s">
        <v>145</v>
      </c>
    </row>
    <row r="500" spans="2:65" s="1" customFormat="1" ht="44.25" customHeight="1">
      <c r="B500" s="131"/>
      <c r="C500" s="163" t="s">
        <v>843</v>
      </c>
      <c r="D500" s="163" t="s">
        <v>396</v>
      </c>
      <c r="E500" s="164" t="s">
        <v>844</v>
      </c>
      <c r="F500" s="165" t="s">
        <v>845</v>
      </c>
      <c r="G500" s="166" t="s">
        <v>171</v>
      </c>
      <c r="H500" s="167">
        <v>2</v>
      </c>
      <c r="I500" s="168"/>
      <c r="J500" s="169">
        <f>ROUND(I500*H500,2)</f>
        <v>0</v>
      </c>
      <c r="K500" s="170"/>
      <c r="L500" s="171"/>
      <c r="M500" s="172" t="s">
        <v>1</v>
      </c>
      <c r="N500" s="173" t="s">
        <v>39</v>
      </c>
      <c r="P500" s="142">
        <f>O500*H500</f>
        <v>0</v>
      </c>
      <c r="Q500" s="142">
        <v>1.7500000000000002E-2</v>
      </c>
      <c r="R500" s="142">
        <f>Q500*H500</f>
        <v>3.5000000000000003E-2</v>
      </c>
      <c r="S500" s="142">
        <v>0</v>
      </c>
      <c r="T500" s="143">
        <f>S500*H500</f>
        <v>0</v>
      </c>
      <c r="AR500" s="144" t="s">
        <v>304</v>
      </c>
      <c r="AT500" s="144" t="s">
        <v>396</v>
      </c>
      <c r="AU500" s="144" t="s">
        <v>83</v>
      </c>
      <c r="AY500" s="15" t="s">
        <v>145</v>
      </c>
      <c r="BE500" s="145">
        <f>IF(N500="základní",J500,0)</f>
        <v>0</v>
      </c>
      <c r="BF500" s="145">
        <f>IF(N500="snížená",J500,0)</f>
        <v>0</v>
      </c>
      <c r="BG500" s="145">
        <f>IF(N500="zákl. přenesená",J500,0)</f>
        <v>0</v>
      </c>
      <c r="BH500" s="145">
        <f>IF(N500="sníž. přenesená",J500,0)</f>
        <v>0</v>
      </c>
      <c r="BI500" s="145">
        <f>IF(N500="nulová",J500,0)</f>
        <v>0</v>
      </c>
      <c r="BJ500" s="15" t="s">
        <v>79</v>
      </c>
      <c r="BK500" s="145">
        <f>ROUND(I500*H500,2)</f>
        <v>0</v>
      </c>
      <c r="BL500" s="15" t="s">
        <v>231</v>
      </c>
      <c r="BM500" s="144" t="s">
        <v>846</v>
      </c>
    </row>
    <row r="501" spans="2:65" s="12" customFormat="1">
      <c r="B501" s="150"/>
      <c r="D501" s="146" t="s">
        <v>154</v>
      </c>
      <c r="E501" s="151" t="s">
        <v>1</v>
      </c>
      <c r="F501" s="152" t="s">
        <v>847</v>
      </c>
      <c r="H501" s="153">
        <v>2</v>
      </c>
      <c r="I501" s="154"/>
      <c r="L501" s="150"/>
      <c r="M501" s="155"/>
      <c r="T501" s="156"/>
      <c r="AT501" s="151" t="s">
        <v>154</v>
      </c>
      <c r="AU501" s="151" t="s">
        <v>83</v>
      </c>
      <c r="AV501" s="12" t="s">
        <v>83</v>
      </c>
      <c r="AW501" s="12" t="s">
        <v>31</v>
      </c>
      <c r="AX501" s="12" t="s">
        <v>74</v>
      </c>
      <c r="AY501" s="151" t="s">
        <v>145</v>
      </c>
    </row>
    <row r="502" spans="2:65" s="1" customFormat="1" ht="44.25" customHeight="1">
      <c r="B502" s="131"/>
      <c r="C502" s="163" t="s">
        <v>848</v>
      </c>
      <c r="D502" s="163" t="s">
        <v>396</v>
      </c>
      <c r="E502" s="164" t="s">
        <v>849</v>
      </c>
      <c r="F502" s="165" t="s">
        <v>850</v>
      </c>
      <c r="G502" s="166" t="s">
        <v>171</v>
      </c>
      <c r="H502" s="167">
        <v>4</v>
      </c>
      <c r="I502" s="168"/>
      <c r="J502" s="169">
        <f>ROUND(I502*H502,2)</f>
        <v>0</v>
      </c>
      <c r="K502" s="170"/>
      <c r="L502" s="171"/>
      <c r="M502" s="172" t="s">
        <v>1</v>
      </c>
      <c r="N502" s="173" t="s">
        <v>39</v>
      </c>
      <c r="P502" s="142">
        <f>O502*H502</f>
        <v>0</v>
      </c>
      <c r="Q502" s="142">
        <v>1.7500000000000002E-2</v>
      </c>
      <c r="R502" s="142">
        <f>Q502*H502</f>
        <v>7.0000000000000007E-2</v>
      </c>
      <c r="S502" s="142">
        <v>0</v>
      </c>
      <c r="T502" s="143">
        <f>S502*H502</f>
        <v>0</v>
      </c>
      <c r="AR502" s="144" t="s">
        <v>304</v>
      </c>
      <c r="AT502" s="144" t="s">
        <v>396</v>
      </c>
      <c r="AU502" s="144" t="s">
        <v>83</v>
      </c>
      <c r="AY502" s="15" t="s">
        <v>145</v>
      </c>
      <c r="BE502" s="145">
        <f>IF(N502="základní",J502,0)</f>
        <v>0</v>
      </c>
      <c r="BF502" s="145">
        <f>IF(N502="snížená",J502,0)</f>
        <v>0</v>
      </c>
      <c r="BG502" s="145">
        <f>IF(N502="zákl. přenesená",J502,0)</f>
        <v>0</v>
      </c>
      <c r="BH502" s="145">
        <f>IF(N502="sníž. přenesená",J502,0)</f>
        <v>0</v>
      </c>
      <c r="BI502" s="145">
        <f>IF(N502="nulová",J502,0)</f>
        <v>0</v>
      </c>
      <c r="BJ502" s="15" t="s">
        <v>79</v>
      </c>
      <c r="BK502" s="145">
        <f>ROUND(I502*H502,2)</f>
        <v>0</v>
      </c>
      <c r="BL502" s="15" t="s">
        <v>231</v>
      </c>
      <c r="BM502" s="144" t="s">
        <v>851</v>
      </c>
    </row>
    <row r="503" spans="2:65" s="12" customFormat="1">
      <c r="B503" s="150"/>
      <c r="D503" s="146" t="s">
        <v>154</v>
      </c>
      <c r="E503" s="151" t="s">
        <v>1</v>
      </c>
      <c r="F503" s="152" t="s">
        <v>852</v>
      </c>
      <c r="H503" s="153">
        <v>4</v>
      </c>
      <c r="I503" s="154"/>
      <c r="L503" s="150"/>
      <c r="M503" s="155"/>
      <c r="T503" s="156"/>
      <c r="AT503" s="151" t="s">
        <v>154</v>
      </c>
      <c r="AU503" s="151" t="s">
        <v>83</v>
      </c>
      <c r="AV503" s="12" t="s">
        <v>83</v>
      </c>
      <c r="AW503" s="12" t="s">
        <v>31</v>
      </c>
      <c r="AX503" s="12" t="s">
        <v>74</v>
      </c>
      <c r="AY503" s="151" t="s">
        <v>145</v>
      </c>
    </row>
    <row r="504" spans="2:65" s="1" customFormat="1" ht="24.2" customHeight="1">
      <c r="B504" s="131"/>
      <c r="C504" s="132" t="s">
        <v>853</v>
      </c>
      <c r="D504" s="132" t="s">
        <v>147</v>
      </c>
      <c r="E504" s="133" t="s">
        <v>854</v>
      </c>
      <c r="F504" s="134" t="s">
        <v>855</v>
      </c>
      <c r="G504" s="135" t="s">
        <v>171</v>
      </c>
      <c r="H504" s="136">
        <v>1</v>
      </c>
      <c r="I504" s="137"/>
      <c r="J504" s="138">
        <f>ROUND(I504*H504,2)</f>
        <v>0</v>
      </c>
      <c r="K504" s="139"/>
      <c r="L504" s="30"/>
      <c r="M504" s="140" t="s">
        <v>1</v>
      </c>
      <c r="N504" s="141" t="s">
        <v>39</v>
      </c>
      <c r="P504" s="142">
        <f>O504*H504</f>
        <v>0</v>
      </c>
      <c r="Q504" s="142">
        <v>0</v>
      </c>
      <c r="R504" s="142">
        <f>Q504*H504</f>
        <v>0</v>
      </c>
      <c r="S504" s="142">
        <v>0</v>
      </c>
      <c r="T504" s="143">
        <f>S504*H504</f>
        <v>0</v>
      </c>
      <c r="AR504" s="144" t="s">
        <v>231</v>
      </c>
      <c r="AT504" s="144" t="s">
        <v>147</v>
      </c>
      <c r="AU504" s="144" t="s">
        <v>83</v>
      </c>
      <c r="AY504" s="15" t="s">
        <v>145</v>
      </c>
      <c r="BE504" s="145">
        <f>IF(N504="základní",J504,0)</f>
        <v>0</v>
      </c>
      <c r="BF504" s="145">
        <f>IF(N504="snížená",J504,0)</f>
        <v>0</v>
      </c>
      <c r="BG504" s="145">
        <f>IF(N504="zákl. přenesená",J504,0)</f>
        <v>0</v>
      </c>
      <c r="BH504" s="145">
        <f>IF(N504="sníž. přenesená",J504,0)</f>
        <v>0</v>
      </c>
      <c r="BI504" s="145">
        <f>IF(N504="nulová",J504,0)</f>
        <v>0</v>
      </c>
      <c r="BJ504" s="15" t="s">
        <v>79</v>
      </c>
      <c r="BK504" s="145">
        <f>ROUND(I504*H504,2)</f>
        <v>0</v>
      </c>
      <c r="BL504" s="15" t="s">
        <v>231</v>
      </c>
      <c r="BM504" s="144" t="s">
        <v>856</v>
      </c>
    </row>
    <row r="505" spans="2:65" s="12" customFormat="1">
      <c r="B505" s="150"/>
      <c r="D505" s="146" t="s">
        <v>154</v>
      </c>
      <c r="E505" s="151" t="s">
        <v>1</v>
      </c>
      <c r="F505" s="152" t="s">
        <v>857</v>
      </c>
      <c r="H505" s="153">
        <v>1</v>
      </c>
      <c r="I505" s="154"/>
      <c r="L505" s="150"/>
      <c r="M505" s="155"/>
      <c r="T505" s="156"/>
      <c r="AT505" s="151" t="s">
        <v>154</v>
      </c>
      <c r="AU505" s="151" t="s">
        <v>83</v>
      </c>
      <c r="AV505" s="12" t="s">
        <v>83</v>
      </c>
      <c r="AW505" s="12" t="s">
        <v>31</v>
      </c>
      <c r="AX505" s="12" t="s">
        <v>74</v>
      </c>
      <c r="AY505" s="151" t="s">
        <v>145</v>
      </c>
    </row>
    <row r="506" spans="2:65" s="1" customFormat="1" ht="44.25" customHeight="1">
      <c r="B506" s="131"/>
      <c r="C506" s="163" t="s">
        <v>858</v>
      </c>
      <c r="D506" s="163" t="s">
        <v>396</v>
      </c>
      <c r="E506" s="164" t="s">
        <v>859</v>
      </c>
      <c r="F506" s="165" t="s">
        <v>860</v>
      </c>
      <c r="G506" s="166" t="s">
        <v>171</v>
      </c>
      <c r="H506" s="167">
        <v>1</v>
      </c>
      <c r="I506" s="168"/>
      <c r="J506" s="169">
        <f>ROUND(I506*H506,2)</f>
        <v>0</v>
      </c>
      <c r="K506" s="170"/>
      <c r="L506" s="171"/>
      <c r="M506" s="172" t="s">
        <v>1</v>
      </c>
      <c r="N506" s="173" t="s">
        <v>39</v>
      </c>
      <c r="P506" s="142">
        <f>O506*H506</f>
        <v>0</v>
      </c>
      <c r="Q506" s="142">
        <v>1.7500000000000002E-2</v>
      </c>
      <c r="R506" s="142">
        <f>Q506*H506</f>
        <v>1.7500000000000002E-2</v>
      </c>
      <c r="S506" s="142">
        <v>0</v>
      </c>
      <c r="T506" s="143">
        <f>S506*H506</f>
        <v>0</v>
      </c>
      <c r="AR506" s="144" t="s">
        <v>304</v>
      </c>
      <c r="AT506" s="144" t="s">
        <v>396</v>
      </c>
      <c r="AU506" s="144" t="s">
        <v>83</v>
      </c>
      <c r="AY506" s="15" t="s">
        <v>145</v>
      </c>
      <c r="BE506" s="145">
        <f>IF(N506="základní",J506,0)</f>
        <v>0</v>
      </c>
      <c r="BF506" s="145">
        <f>IF(N506="snížená",J506,0)</f>
        <v>0</v>
      </c>
      <c r="BG506" s="145">
        <f>IF(N506="zákl. přenesená",J506,0)</f>
        <v>0</v>
      </c>
      <c r="BH506" s="145">
        <f>IF(N506="sníž. přenesená",J506,0)</f>
        <v>0</v>
      </c>
      <c r="BI506" s="145">
        <f>IF(N506="nulová",J506,0)</f>
        <v>0</v>
      </c>
      <c r="BJ506" s="15" t="s">
        <v>79</v>
      </c>
      <c r="BK506" s="145">
        <f>ROUND(I506*H506,2)</f>
        <v>0</v>
      </c>
      <c r="BL506" s="15" t="s">
        <v>231</v>
      </c>
      <c r="BM506" s="144" t="s">
        <v>861</v>
      </c>
    </row>
    <row r="507" spans="2:65" s="12" customFormat="1">
      <c r="B507" s="150"/>
      <c r="D507" s="146" t="s">
        <v>154</v>
      </c>
      <c r="E507" s="151" t="s">
        <v>1</v>
      </c>
      <c r="F507" s="152" t="s">
        <v>862</v>
      </c>
      <c r="H507" s="153">
        <v>1</v>
      </c>
      <c r="I507" s="154"/>
      <c r="L507" s="150"/>
      <c r="M507" s="155"/>
      <c r="T507" s="156"/>
      <c r="AT507" s="151" t="s">
        <v>154</v>
      </c>
      <c r="AU507" s="151" t="s">
        <v>83</v>
      </c>
      <c r="AV507" s="12" t="s">
        <v>83</v>
      </c>
      <c r="AW507" s="12" t="s">
        <v>31</v>
      </c>
      <c r="AX507" s="12" t="s">
        <v>74</v>
      </c>
      <c r="AY507" s="151" t="s">
        <v>145</v>
      </c>
    </row>
    <row r="508" spans="2:65" s="1" customFormat="1" ht="24.2" customHeight="1">
      <c r="B508" s="131"/>
      <c r="C508" s="132" t="s">
        <v>863</v>
      </c>
      <c r="D508" s="132" t="s">
        <v>147</v>
      </c>
      <c r="E508" s="133" t="s">
        <v>864</v>
      </c>
      <c r="F508" s="134" t="s">
        <v>865</v>
      </c>
      <c r="G508" s="135" t="s">
        <v>171</v>
      </c>
      <c r="H508" s="136">
        <v>6</v>
      </c>
      <c r="I508" s="137"/>
      <c r="J508" s="138">
        <f>ROUND(I508*H508,2)</f>
        <v>0</v>
      </c>
      <c r="K508" s="139"/>
      <c r="L508" s="30"/>
      <c r="M508" s="140" t="s">
        <v>1</v>
      </c>
      <c r="N508" s="141" t="s">
        <v>39</v>
      </c>
      <c r="P508" s="142">
        <f>O508*H508</f>
        <v>0</v>
      </c>
      <c r="Q508" s="142">
        <v>0</v>
      </c>
      <c r="R508" s="142">
        <f>Q508*H508</f>
        <v>0</v>
      </c>
      <c r="S508" s="142">
        <v>0</v>
      </c>
      <c r="T508" s="143">
        <f>S508*H508</f>
        <v>0</v>
      </c>
      <c r="AR508" s="144" t="s">
        <v>231</v>
      </c>
      <c r="AT508" s="144" t="s">
        <v>147</v>
      </c>
      <c r="AU508" s="144" t="s">
        <v>83</v>
      </c>
      <c r="AY508" s="15" t="s">
        <v>145</v>
      </c>
      <c r="BE508" s="145">
        <f>IF(N508="základní",J508,0)</f>
        <v>0</v>
      </c>
      <c r="BF508" s="145">
        <f>IF(N508="snížená",J508,0)</f>
        <v>0</v>
      </c>
      <c r="BG508" s="145">
        <f>IF(N508="zákl. přenesená",J508,0)</f>
        <v>0</v>
      </c>
      <c r="BH508" s="145">
        <f>IF(N508="sníž. přenesená",J508,0)</f>
        <v>0</v>
      </c>
      <c r="BI508" s="145">
        <f>IF(N508="nulová",J508,0)</f>
        <v>0</v>
      </c>
      <c r="BJ508" s="15" t="s">
        <v>79</v>
      </c>
      <c r="BK508" s="145">
        <f>ROUND(I508*H508,2)</f>
        <v>0</v>
      </c>
      <c r="BL508" s="15" t="s">
        <v>231</v>
      </c>
      <c r="BM508" s="144" t="s">
        <v>866</v>
      </c>
    </row>
    <row r="509" spans="2:65" s="12" customFormat="1">
      <c r="B509" s="150"/>
      <c r="D509" s="146" t="s">
        <v>154</v>
      </c>
      <c r="E509" s="151" t="s">
        <v>1</v>
      </c>
      <c r="F509" s="152" t="s">
        <v>867</v>
      </c>
      <c r="H509" s="153">
        <v>1</v>
      </c>
      <c r="I509" s="154"/>
      <c r="L509" s="150"/>
      <c r="M509" s="155"/>
      <c r="T509" s="156"/>
      <c r="AT509" s="151" t="s">
        <v>154</v>
      </c>
      <c r="AU509" s="151" t="s">
        <v>83</v>
      </c>
      <c r="AV509" s="12" t="s">
        <v>83</v>
      </c>
      <c r="AW509" s="12" t="s">
        <v>31</v>
      </c>
      <c r="AX509" s="12" t="s">
        <v>74</v>
      </c>
      <c r="AY509" s="151" t="s">
        <v>145</v>
      </c>
    </row>
    <row r="510" spans="2:65" s="12" customFormat="1">
      <c r="B510" s="150"/>
      <c r="D510" s="146" t="s">
        <v>154</v>
      </c>
      <c r="E510" s="151" t="s">
        <v>1</v>
      </c>
      <c r="F510" s="152" t="s">
        <v>868</v>
      </c>
      <c r="H510" s="153">
        <v>3</v>
      </c>
      <c r="I510" s="154"/>
      <c r="L510" s="150"/>
      <c r="M510" s="155"/>
      <c r="T510" s="156"/>
      <c r="AT510" s="151" t="s">
        <v>154</v>
      </c>
      <c r="AU510" s="151" t="s">
        <v>83</v>
      </c>
      <c r="AV510" s="12" t="s">
        <v>83</v>
      </c>
      <c r="AW510" s="12" t="s">
        <v>31</v>
      </c>
      <c r="AX510" s="12" t="s">
        <v>74</v>
      </c>
      <c r="AY510" s="151" t="s">
        <v>145</v>
      </c>
    </row>
    <row r="511" spans="2:65" s="12" customFormat="1">
      <c r="B511" s="150"/>
      <c r="D511" s="146" t="s">
        <v>154</v>
      </c>
      <c r="E511" s="151" t="s">
        <v>1</v>
      </c>
      <c r="F511" s="152" t="s">
        <v>869</v>
      </c>
      <c r="H511" s="153">
        <v>2</v>
      </c>
      <c r="I511" s="154"/>
      <c r="L511" s="150"/>
      <c r="M511" s="155"/>
      <c r="T511" s="156"/>
      <c r="AT511" s="151" t="s">
        <v>154</v>
      </c>
      <c r="AU511" s="151" t="s">
        <v>83</v>
      </c>
      <c r="AV511" s="12" t="s">
        <v>83</v>
      </c>
      <c r="AW511" s="12" t="s">
        <v>31</v>
      </c>
      <c r="AX511" s="12" t="s">
        <v>74</v>
      </c>
      <c r="AY511" s="151" t="s">
        <v>145</v>
      </c>
    </row>
    <row r="512" spans="2:65" s="1" customFormat="1" ht="55.5" customHeight="1">
      <c r="B512" s="131"/>
      <c r="C512" s="163" t="s">
        <v>870</v>
      </c>
      <c r="D512" s="163" t="s">
        <v>396</v>
      </c>
      <c r="E512" s="164" t="s">
        <v>871</v>
      </c>
      <c r="F512" s="165" t="s">
        <v>872</v>
      </c>
      <c r="G512" s="166" t="s">
        <v>171</v>
      </c>
      <c r="H512" s="167">
        <v>1</v>
      </c>
      <c r="I512" s="168"/>
      <c r="J512" s="169">
        <f>ROUND(I512*H512,2)</f>
        <v>0</v>
      </c>
      <c r="K512" s="170"/>
      <c r="L512" s="171"/>
      <c r="M512" s="172" t="s">
        <v>1</v>
      </c>
      <c r="N512" s="173" t="s">
        <v>39</v>
      </c>
      <c r="P512" s="142">
        <f>O512*H512</f>
        <v>0</v>
      </c>
      <c r="Q512" s="142">
        <v>2.1499999999999998E-2</v>
      </c>
      <c r="R512" s="142">
        <f>Q512*H512</f>
        <v>2.1499999999999998E-2</v>
      </c>
      <c r="S512" s="142">
        <v>0</v>
      </c>
      <c r="T512" s="143">
        <f>S512*H512</f>
        <v>0</v>
      </c>
      <c r="AR512" s="144" t="s">
        <v>304</v>
      </c>
      <c r="AT512" s="144" t="s">
        <v>396</v>
      </c>
      <c r="AU512" s="144" t="s">
        <v>83</v>
      </c>
      <c r="AY512" s="15" t="s">
        <v>145</v>
      </c>
      <c r="BE512" s="145">
        <f>IF(N512="základní",J512,0)</f>
        <v>0</v>
      </c>
      <c r="BF512" s="145">
        <f>IF(N512="snížená",J512,0)</f>
        <v>0</v>
      </c>
      <c r="BG512" s="145">
        <f>IF(N512="zákl. přenesená",J512,0)</f>
        <v>0</v>
      </c>
      <c r="BH512" s="145">
        <f>IF(N512="sníž. přenesená",J512,0)</f>
        <v>0</v>
      </c>
      <c r="BI512" s="145">
        <f>IF(N512="nulová",J512,0)</f>
        <v>0</v>
      </c>
      <c r="BJ512" s="15" t="s">
        <v>79</v>
      </c>
      <c r="BK512" s="145">
        <f>ROUND(I512*H512,2)</f>
        <v>0</v>
      </c>
      <c r="BL512" s="15" t="s">
        <v>231</v>
      </c>
      <c r="BM512" s="144" t="s">
        <v>873</v>
      </c>
    </row>
    <row r="513" spans="2:65" s="1" customFormat="1" ht="55.5" customHeight="1">
      <c r="B513" s="131"/>
      <c r="C513" s="163" t="s">
        <v>874</v>
      </c>
      <c r="D513" s="163" t="s">
        <v>396</v>
      </c>
      <c r="E513" s="164" t="s">
        <v>875</v>
      </c>
      <c r="F513" s="165" t="s">
        <v>876</v>
      </c>
      <c r="G513" s="166" t="s">
        <v>171</v>
      </c>
      <c r="H513" s="167">
        <v>3</v>
      </c>
      <c r="I513" s="168"/>
      <c r="J513" s="169">
        <f>ROUND(I513*H513,2)</f>
        <v>0</v>
      </c>
      <c r="K513" s="170"/>
      <c r="L513" s="171"/>
      <c r="M513" s="172" t="s">
        <v>1</v>
      </c>
      <c r="N513" s="173" t="s">
        <v>39</v>
      </c>
      <c r="P513" s="142">
        <f>O513*H513</f>
        <v>0</v>
      </c>
      <c r="Q513" s="142">
        <v>2.1499999999999998E-2</v>
      </c>
      <c r="R513" s="142">
        <f>Q513*H513</f>
        <v>6.4500000000000002E-2</v>
      </c>
      <c r="S513" s="142">
        <v>0</v>
      </c>
      <c r="T513" s="143">
        <f>S513*H513</f>
        <v>0</v>
      </c>
      <c r="AR513" s="144" t="s">
        <v>304</v>
      </c>
      <c r="AT513" s="144" t="s">
        <v>396</v>
      </c>
      <c r="AU513" s="144" t="s">
        <v>83</v>
      </c>
      <c r="AY513" s="15" t="s">
        <v>145</v>
      </c>
      <c r="BE513" s="145">
        <f>IF(N513="základní",J513,0)</f>
        <v>0</v>
      </c>
      <c r="BF513" s="145">
        <f>IF(N513="snížená",J513,0)</f>
        <v>0</v>
      </c>
      <c r="BG513" s="145">
        <f>IF(N513="zákl. přenesená",J513,0)</f>
        <v>0</v>
      </c>
      <c r="BH513" s="145">
        <f>IF(N513="sníž. přenesená",J513,0)</f>
        <v>0</v>
      </c>
      <c r="BI513" s="145">
        <f>IF(N513="nulová",J513,0)</f>
        <v>0</v>
      </c>
      <c r="BJ513" s="15" t="s">
        <v>79</v>
      </c>
      <c r="BK513" s="145">
        <f>ROUND(I513*H513,2)</f>
        <v>0</v>
      </c>
      <c r="BL513" s="15" t="s">
        <v>231</v>
      </c>
      <c r="BM513" s="144" t="s">
        <v>877</v>
      </c>
    </row>
    <row r="514" spans="2:65" s="1" customFormat="1" ht="55.5" customHeight="1">
      <c r="B514" s="131"/>
      <c r="C514" s="163" t="s">
        <v>878</v>
      </c>
      <c r="D514" s="163" t="s">
        <v>396</v>
      </c>
      <c r="E514" s="164" t="s">
        <v>879</v>
      </c>
      <c r="F514" s="165" t="s">
        <v>880</v>
      </c>
      <c r="G514" s="166" t="s">
        <v>171</v>
      </c>
      <c r="H514" s="167">
        <v>2</v>
      </c>
      <c r="I514" s="168"/>
      <c r="J514" s="169">
        <f>ROUND(I514*H514,2)</f>
        <v>0</v>
      </c>
      <c r="K514" s="170"/>
      <c r="L514" s="171"/>
      <c r="M514" s="172" t="s">
        <v>1</v>
      </c>
      <c r="N514" s="173" t="s">
        <v>39</v>
      </c>
      <c r="P514" s="142">
        <f>O514*H514</f>
        <v>0</v>
      </c>
      <c r="Q514" s="142">
        <v>2.1499999999999998E-2</v>
      </c>
      <c r="R514" s="142">
        <f>Q514*H514</f>
        <v>4.2999999999999997E-2</v>
      </c>
      <c r="S514" s="142">
        <v>0</v>
      </c>
      <c r="T514" s="143">
        <f>S514*H514</f>
        <v>0</v>
      </c>
      <c r="AR514" s="144" t="s">
        <v>304</v>
      </c>
      <c r="AT514" s="144" t="s">
        <v>396</v>
      </c>
      <c r="AU514" s="144" t="s">
        <v>83</v>
      </c>
      <c r="AY514" s="15" t="s">
        <v>145</v>
      </c>
      <c r="BE514" s="145">
        <f>IF(N514="základní",J514,0)</f>
        <v>0</v>
      </c>
      <c r="BF514" s="145">
        <f>IF(N514="snížená",J514,0)</f>
        <v>0</v>
      </c>
      <c r="BG514" s="145">
        <f>IF(N514="zákl. přenesená",J514,0)</f>
        <v>0</v>
      </c>
      <c r="BH514" s="145">
        <f>IF(N514="sníž. přenesená",J514,0)</f>
        <v>0</v>
      </c>
      <c r="BI514" s="145">
        <f>IF(N514="nulová",J514,0)</f>
        <v>0</v>
      </c>
      <c r="BJ514" s="15" t="s">
        <v>79</v>
      </c>
      <c r="BK514" s="145">
        <f>ROUND(I514*H514,2)</f>
        <v>0</v>
      </c>
      <c r="BL514" s="15" t="s">
        <v>231</v>
      </c>
      <c r="BM514" s="144" t="s">
        <v>881</v>
      </c>
    </row>
    <row r="515" spans="2:65" s="1" customFormat="1" ht="24.2" customHeight="1">
      <c r="B515" s="131"/>
      <c r="C515" s="132" t="s">
        <v>882</v>
      </c>
      <c r="D515" s="132" t="s">
        <v>147</v>
      </c>
      <c r="E515" s="133" t="s">
        <v>883</v>
      </c>
      <c r="F515" s="134" t="s">
        <v>884</v>
      </c>
      <c r="G515" s="135" t="s">
        <v>171</v>
      </c>
      <c r="H515" s="136">
        <v>1</v>
      </c>
      <c r="I515" s="137"/>
      <c r="J515" s="138">
        <f>ROUND(I515*H515,2)</f>
        <v>0</v>
      </c>
      <c r="K515" s="139"/>
      <c r="L515" s="30"/>
      <c r="M515" s="140" t="s">
        <v>1</v>
      </c>
      <c r="N515" s="141" t="s">
        <v>39</v>
      </c>
      <c r="P515" s="142">
        <f>O515*H515</f>
        <v>0</v>
      </c>
      <c r="Q515" s="142">
        <v>0</v>
      </c>
      <c r="R515" s="142">
        <f>Q515*H515</f>
        <v>0</v>
      </c>
      <c r="S515" s="142">
        <v>0</v>
      </c>
      <c r="T515" s="143">
        <f>S515*H515</f>
        <v>0</v>
      </c>
      <c r="AR515" s="144" t="s">
        <v>231</v>
      </c>
      <c r="AT515" s="144" t="s">
        <v>147</v>
      </c>
      <c r="AU515" s="144" t="s">
        <v>83</v>
      </c>
      <c r="AY515" s="15" t="s">
        <v>145</v>
      </c>
      <c r="BE515" s="145">
        <f>IF(N515="základní",J515,0)</f>
        <v>0</v>
      </c>
      <c r="BF515" s="145">
        <f>IF(N515="snížená",J515,0)</f>
        <v>0</v>
      </c>
      <c r="BG515" s="145">
        <f>IF(N515="zákl. přenesená",J515,0)</f>
        <v>0</v>
      </c>
      <c r="BH515" s="145">
        <f>IF(N515="sníž. přenesená",J515,0)</f>
        <v>0</v>
      </c>
      <c r="BI515" s="145">
        <f>IF(N515="nulová",J515,0)</f>
        <v>0</v>
      </c>
      <c r="BJ515" s="15" t="s">
        <v>79</v>
      </c>
      <c r="BK515" s="145">
        <f>ROUND(I515*H515,2)</f>
        <v>0</v>
      </c>
      <c r="BL515" s="15" t="s">
        <v>231</v>
      </c>
      <c r="BM515" s="144" t="s">
        <v>885</v>
      </c>
    </row>
    <row r="516" spans="2:65" s="12" customFormat="1">
      <c r="B516" s="150"/>
      <c r="D516" s="146" t="s">
        <v>154</v>
      </c>
      <c r="E516" s="151" t="s">
        <v>1</v>
      </c>
      <c r="F516" s="152" t="s">
        <v>586</v>
      </c>
      <c r="H516" s="153">
        <v>1</v>
      </c>
      <c r="I516" s="154"/>
      <c r="L516" s="150"/>
      <c r="M516" s="155"/>
      <c r="T516" s="156"/>
      <c r="AT516" s="151" t="s">
        <v>154</v>
      </c>
      <c r="AU516" s="151" t="s">
        <v>83</v>
      </c>
      <c r="AV516" s="12" t="s">
        <v>83</v>
      </c>
      <c r="AW516" s="12" t="s">
        <v>31</v>
      </c>
      <c r="AX516" s="12" t="s">
        <v>79</v>
      </c>
      <c r="AY516" s="151" t="s">
        <v>145</v>
      </c>
    </row>
    <row r="517" spans="2:65" s="1" customFormat="1" ht="49.15" customHeight="1">
      <c r="B517" s="131"/>
      <c r="C517" s="163" t="s">
        <v>886</v>
      </c>
      <c r="D517" s="163" t="s">
        <v>396</v>
      </c>
      <c r="E517" s="164" t="s">
        <v>887</v>
      </c>
      <c r="F517" s="165" t="s">
        <v>888</v>
      </c>
      <c r="G517" s="166" t="s">
        <v>171</v>
      </c>
      <c r="H517" s="167">
        <v>1</v>
      </c>
      <c r="I517" s="168"/>
      <c r="J517" s="169">
        <f>ROUND(I517*H517,2)</f>
        <v>0</v>
      </c>
      <c r="K517" s="170"/>
      <c r="L517" s="171"/>
      <c r="M517" s="172" t="s">
        <v>1</v>
      </c>
      <c r="N517" s="173" t="s">
        <v>39</v>
      </c>
      <c r="P517" s="142">
        <f>O517*H517</f>
        <v>0</v>
      </c>
      <c r="Q517" s="142">
        <v>1.7500000000000002E-2</v>
      </c>
      <c r="R517" s="142">
        <f>Q517*H517</f>
        <v>1.7500000000000002E-2</v>
      </c>
      <c r="S517" s="142">
        <v>0</v>
      </c>
      <c r="T517" s="143">
        <f>S517*H517</f>
        <v>0</v>
      </c>
      <c r="AR517" s="144" t="s">
        <v>304</v>
      </c>
      <c r="AT517" s="144" t="s">
        <v>396</v>
      </c>
      <c r="AU517" s="144" t="s">
        <v>83</v>
      </c>
      <c r="AY517" s="15" t="s">
        <v>145</v>
      </c>
      <c r="BE517" s="145">
        <f>IF(N517="základní",J517,0)</f>
        <v>0</v>
      </c>
      <c r="BF517" s="145">
        <f>IF(N517="snížená",J517,0)</f>
        <v>0</v>
      </c>
      <c r="BG517" s="145">
        <f>IF(N517="zákl. přenesená",J517,0)</f>
        <v>0</v>
      </c>
      <c r="BH517" s="145">
        <f>IF(N517="sníž. přenesená",J517,0)</f>
        <v>0</v>
      </c>
      <c r="BI517" s="145">
        <f>IF(N517="nulová",J517,0)</f>
        <v>0</v>
      </c>
      <c r="BJ517" s="15" t="s">
        <v>79</v>
      </c>
      <c r="BK517" s="145">
        <f>ROUND(I517*H517,2)</f>
        <v>0</v>
      </c>
      <c r="BL517" s="15" t="s">
        <v>231</v>
      </c>
      <c r="BM517" s="144" t="s">
        <v>889</v>
      </c>
    </row>
    <row r="518" spans="2:65" s="12" customFormat="1">
      <c r="B518" s="150"/>
      <c r="D518" s="146" t="s">
        <v>154</v>
      </c>
      <c r="E518" s="151" t="s">
        <v>1</v>
      </c>
      <c r="F518" s="152" t="s">
        <v>586</v>
      </c>
      <c r="H518" s="153">
        <v>1</v>
      </c>
      <c r="I518" s="154"/>
      <c r="L518" s="150"/>
      <c r="M518" s="155"/>
      <c r="T518" s="156"/>
      <c r="AT518" s="151" t="s">
        <v>154</v>
      </c>
      <c r="AU518" s="151" t="s">
        <v>83</v>
      </c>
      <c r="AV518" s="12" t="s">
        <v>83</v>
      </c>
      <c r="AW518" s="12" t="s">
        <v>31</v>
      </c>
      <c r="AX518" s="12" t="s">
        <v>74</v>
      </c>
      <c r="AY518" s="151" t="s">
        <v>145</v>
      </c>
    </row>
    <row r="519" spans="2:65" s="1" customFormat="1" ht="21.75" customHeight="1">
      <c r="B519" s="131"/>
      <c r="C519" s="132" t="s">
        <v>890</v>
      </c>
      <c r="D519" s="132" t="s">
        <v>147</v>
      </c>
      <c r="E519" s="133" t="s">
        <v>891</v>
      </c>
      <c r="F519" s="134" t="s">
        <v>892</v>
      </c>
      <c r="G519" s="135" t="s">
        <v>171</v>
      </c>
      <c r="H519" s="136">
        <v>3</v>
      </c>
      <c r="I519" s="137"/>
      <c r="J519" s="138">
        <f>ROUND(I519*H519,2)</f>
        <v>0</v>
      </c>
      <c r="K519" s="139"/>
      <c r="L519" s="30"/>
      <c r="M519" s="140" t="s">
        <v>1</v>
      </c>
      <c r="N519" s="141" t="s">
        <v>39</v>
      </c>
      <c r="P519" s="142">
        <f>O519*H519</f>
        <v>0</v>
      </c>
      <c r="Q519" s="142">
        <v>2.5999999999999998E-4</v>
      </c>
      <c r="R519" s="142">
        <f>Q519*H519</f>
        <v>7.7999999999999988E-4</v>
      </c>
      <c r="S519" s="142">
        <v>0</v>
      </c>
      <c r="T519" s="143">
        <f>S519*H519</f>
        <v>0</v>
      </c>
      <c r="AR519" s="144" t="s">
        <v>231</v>
      </c>
      <c r="AT519" s="144" t="s">
        <v>147</v>
      </c>
      <c r="AU519" s="144" t="s">
        <v>83</v>
      </c>
      <c r="AY519" s="15" t="s">
        <v>145</v>
      </c>
      <c r="BE519" s="145">
        <f>IF(N519="základní",J519,0)</f>
        <v>0</v>
      </c>
      <c r="BF519" s="145">
        <f>IF(N519="snížená",J519,0)</f>
        <v>0</v>
      </c>
      <c r="BG519" s="145">
        <f>IF(N519="zákl. přenesená",J519,0)</f>
        <v>0</v>
      </c>
      <c r="BH519" s="145">
        <f>IF(N519="sníž. přenesená",J519,0)</f>
        <v>0</v>
      </c>
      <c r="BI519" s="145">
        <f>IF(N519="nulová",J519,0)</f>
        <v>0</v>
      </c>
      <c r="BJ519" s="15" t="s">
        <v>79</v>
      </c>
      <c r="BK519" s="145">
        <f>ROUND(I519*H519,2)</f>
        <v>0</v>
      </c>
      <c r="BL519" s="15" t="s">
        <v>231</v>
      </c>
      <c r="BM519" s="144" t="s">
        <v>893</v>
      </c>
    </row>
    <row r="520" spans="2:65" s="1" customFormat="1" ht="37.9" customHeight="1">
      <c r="B520" s="131"/>
      <c r="C520" s="163" t="s">
        <v>894</v>
      </c>
      <c r="D520" s="163" t="s">
        <v>396</v>
      </c>
      <c r="E520" s="164" t="s">
        <v>895</v>
      </c>
      <c r="F520" s="165" t="s">
        <v>896</v>
      </c>
      <c r="G520" s="166" t="s">
        <v>171</v>
      </c>
      <c r="H520" s="167">
        <v>3</v>
      </c>
      <c r="I520" s="168"/>
      <c r="J520" s="169">
        <f>ROUND(I520*H520,2)</f>
        <v>0</v>
      </c>
      <c r="K520" s="170"/>
      <c r="L520" s="171"/>
      <c r="M520" s="172" t="s">
        <v>1</v>
      </c>
      <c r="N520" s="173" t="s">
        <v>39</v>
      </c>
      <c r="P520" s="142">
        <f>O520*H520</f>
        <v>0</v>
      </c>
      <c r="Q520" s="142">
        <v>4.1000000000000002E-2</v>
      </c>
      <c r="R520" s="142">
        <f>Q520*H520</f>
        <v>0.123</v>
      </c>
      <c r="S520" s="142">
        <v>0</v>
      </c>
      <c r="T520" s="143">
        <f>S520*H520</f>
        <v>0</v>
      </c>
      <c r="AR520" s="144" t="s">
        <v>304</v>
      </c>
      <c r="AT520" s="144" t="s">
        <v>396</v>
      </c>
      <c r="AU520" s="144" t="s">
        <v>83</v>
      </c>
      <c r="AY520" s="15" t="s">
        <v>145</v>
      </c>
      <c r="BE520" s="145">
        <f>IF(N520="základní",J520,0)</f>
        <v>0</v>
      </c>
      <c r="BF520" s="145">
        <f>IF(N520="snížená",J520,0)</f>
        <v>0</v>
      </c>
      <c r="BG520" s="145">
        <f>IF(N520="zákl. přenesená",J520,0)</f>
        <v>0</v>
      </c>
      <c r="BH520" s="145">
        <f>IF(N520="sníž. přenesená",J520,0)</f>
        <v>0</v>
      </c>
      <c r="BI520" s="145">
        <f>IF(N520="nulová",J520,0)</f>
        <v>0</v>
      </c>
      <c r="BJ520" s="15" t="s">
        <v>79</v>
      </c>
      <c r="BK520" s="145">
        <f>ROUND(I520*H520,2)</f>
        <v>0</v>
      </c>
      <c r="BL520" s="15" t="s">
        <v>231</v>
      </c>
      <c r="BM520" s="144" t="s">
        <v>897</v>
      </c>
    </row>
    <row r="521" spans="2:65" s="1" customFormat="1" ht="16.5" customHeight="1">
      <c r="B521" s="131"/>
      <c r="C521" s="163" t="s">
        <v>898</v>
      </c>
      <c r="D521" s="163" t="s">
        <v>396</v>
      </c>
      <c r="E521" s="164" t="s">
        <v>899</v>
      </c>
      <c r="F521" s="165" t="s">
        <v>900</v>
      </c>
      <c r="G521" s="166" t="s">
        <v>171</v>
      </c>
      <c r="H521" s="167">
        <v>3</v>
      </c>
      <c r="I521" s="168"/>
      <c r="J521" s="169">
        <f>ROUND(I521*H521,2)</f>
        <v>0</v>
      </c>
      <c r="K521" s="170"/>
      <c r="L521" s="171"/>
      <c r="M521" s="172" t="s">
        <v>1</v>
      </c>
      <c r="N521" s="173" t="s">
        <v>39</v>
      </c>
      <c r="P521" s="142">
        <f>O521*H521</f>
        <v>0</v>
      </c>
      <c r="Q521" s="142">
        <v>6.0000000000000001E-3</v>
      </c>
      <c r="R521" s="142">
        <f>Q521*H521</f>
        <v>1.8000000000000002E-2</v>
      </c>
      <c r="S521" s="142">
        <v>0</v>
      </c>
      <c r="T521" s="143">
        <f>S521*H521</f>
        <v>0</v>
      </c>
      <c r="AR521" s="144" t="s">
        <v>304</v>
      </c>
      <c r="AT521" s="144" t="s">
        <v>396</v>
      </c>
      <c r="AU521" s="144" t="s">
        <v>83</v>
      </c>
      <c r="AY521" s="15" t="s">
        <v>145</v>
      </c>
      <c r="BE521" s="145">
        <f>IF(N521="základní",J521,0)</f>
        <v>0</v>
      </c>
      <c r="BF521" s="145">
        <f>IF(N521="snížená",J521,0)</f>
        <v>0</v>
      </c>
      <c r="BG521" s="145">
        <f>IF(N521="zákl. přenesená",J521,0)</f>
        <v>0</v>
      </c>
      <c r="BH521" s="145">
        <f>IF(N521="sníž. přenesená",J521,0)</f>
        <v>0</v>
      </c>
      <c r="BI521" s="145">
        <f>IF(N521="nulová",J521,0)</f>
        <v>0</v>
      </c>
      <c r="BJ521" s="15" t="s">
        <v>79</v>
      </c>
      <c r="BK521" s="145">
        <f>ROUND(I521*H521,2)</f>
        <v>0</v>
      </c>
      <c r="BL521" s="15" t="s">
        <v>231</v>
      </c>
      <c r="BM521" s="144" t="s">
        <v>901</v>
      </c>
    </row>
    <row r="522" spans="2:65" s="1" customFormat="1" ht="33" customHeight="1">
      <c r="B522" s="131"/>
      <c r="C522" s="163" t="s">
        <v>902</v>
      </c>
      <c r="D522" s="163" t="s">
        <v>396</v>
      </c>
      <c r="E522" s="164" t="s">
        <v>903</v>
      </c>
      <c r="F522" s="165" t="s">
        <v>904</v>
      </c>
      <c r="G522" s="166" t="s">
        <v>171</v>
      </c>
      <c r="H522" s="167">
        <v>3</v>
      </c>
      <c r="I522" s="168"/>
      <c r="J522" s="169">
        <f>ROUND(I522*H522,2)</f>
        <v>0</v>
      </c>
      <c r="K522" s="170"/>
      <c r="L522" s="171"/>
      <c r="M522" s="172" t="s">
        <v>1</v>
      </c>
      <c r="N522" s="173" t="s">
        <v>39</v>
      </c>
      <c r="P522" s="142">
        <f>O522*H522</f>
        <v>0</v>
      </c>
      <c r="Q522" s="142">
        <v>4.1200000000000004E-3</v>
      </c>
      <c r="R522" s="142">
        <f>Q522*H522</f>
        <v>1.2360000000000001E-2</v>
      </c>
      <c r="S522" s="142">
        <v>0</v>
      </c>
      <c r="T522" s="143">
        <f>S522*H522</f>
        <v>0</v>
      </c>
      <c r="AR522" s="144" t="s">
        <v>304</v>
      </c>
      <c r="AT522" s="144" t="s">
        <v>396</v>
      </c>
      <c r="AU522" s="144" t="s">
        <v>83</v>
      </c>
      <c r="AY522" s="15" t="s">
        <v>145</v>
      </c>
      <c r="BE522" s="145">
        <f>IF(N522="základní",J522,0)</f>
        <v>0</v>
      </c>
      <c r="BF522" s="145">
        <f>IF(N522="snížená",J522,0)</f>
        <v>0</v>
      </c>
      <c r="BG522" s="145">
        <f>IF(N522="zákl. přenesená",J522,0)</f>
        <v>0</v>
      </c>
      <c r="BH522" s="145">
        <f>IF(N522="sníž. přenesená",J522,0)</f>
        <v>0</v>
      </c>
      <c r="BI522" s="145">
        <f>IF(N522="nulová",J522,0)</f>
        <v>0</v>
      </c>
      <c r="BJ522" s="15" t="s">
        <v>79</v>
      </c>
      <c r="BK522" s="145">
        <f>ROUND(I522*H522,2)</f>
        <v>0</v>
      </c>
      <c r="BL522" s="15" t="s">
        <v>231</v>
      </c>
      <c r="BM522" s="144" t="s">
        <v>905</v>
      </c>
    </row>
    <row r="523" spans="2:65" s="1" customFormat="1" ht="21.75" customHeight="1">
      <c r="B523" s="131"/>
      <c r="C523" s="132" t="s">
        <v>906</v>
      </c>
      <c r="D523" s="132" t="s">
        <v>147</v>
      </c>
      <c r="E523" s="133" t="s">
        <v>907</v>
      </c>
      <c r="F523" s="134" t="s">
        <v>908</v>
      </c>
      <c r="G523" s="135" t="s">
        <v>171</v>
      </c>
      <c r="H523" s="136">
        <v>8</v>
      </c>
      <c r="I523" s="137"/>
      <c r="J523" s="138">
        <f>ROUND(I523*H523,2)</f>
        <v>0</v>
      </c>
      <c r="K523" s="139"/>
      <c r="L523" s="30"/>
      <c r="M523" s="140" t="s">
        <v>1</v>
      </c>
      <c r="N523" s="141" t="s">
        <v>39</v>
      </c>
      <c r="P523" s="142">
        <f>O523*H523</f>
        <v>0</v>
      </c>
      <c r="Q523" s="142">
        <v>2.7E-4</v>
      </c>
      <c r="R523" s="142">
        <f>Q523*H523</f>
        <v>2.16E-3</v>
      </c>
      <c r="S523" s="142">
        <v>0</v>
      </c>
      <c r="T523" s="143">
        <f>S523*H523</f>
        <v>0</v>
      </c>
      <c r="AR523" s="144" t="s">
        <v>231</v>
      </c>
      <c r="AT523" s="144" t="s">
        <v>147</v>
      </c>
      <c r="AU523" s="144" t="s">
        <v>83</v>
      </c>
      <c r="AY523" s="15" t="s">
        <v>145</v>
      </c>
      <c r="BE523" s="145">
        <f>IF(N523="základní",J523,0)</f>
        <v>0</v>
      </c>
      <c r="BF523" s="145">
        <f>IF(N523="snížená",J523,0)</f>
        <v>0</v>
      </c>
      <c r="BG523" s="145">
        <f>IF(N523="zákl. přenesená",J523,0)</f>
        <v>0</v>
      </c>
      <c r="BH523" s="145">
        <f>IF(N523="sníž. přenesená",J523,0)</f>
        <v>0</v>
      </c>
      <c r="BI523" s="145">
        <f>IF(N523="nulová",J523,0)</f>
        <v>0</v>
      </c>
      <c r="BJ523" s="15" t="s">
        <v>79</v>
      </c>
      <c r="BK523" s="145">
        <f>ROUND(I523*H523,2)</f>
        <v>0</v>
      </c>
      <c r="BL523" s="15" t="s">
        <v>231</v>
      </c>
      <c r="BM523" s="144" t="s">
        <v>909</v>
      </c>
    </row>
    <row r="524" spans="2:65" s="12" customFormat="1">
      <c r="B524" s="150"/>
      <c r="D524" s="146" t="s">
        <v>154</v>
      </c>
      <c r="E524" s="151" t="s">
        <v>1</v>
      </c>
      <c r="F524" s="152" t="s">
        <v>910</v>
      </c>
      <c r="H524" s="153">
        <v>8</v>
      </c>
      <c r="I524" s="154"/>
      <c r="L524" s="150"/>
      <c r="M524" s="155"/>
      <c r="T524" s="156"/>
      <c r="AT524" s="151" t="s">
        <v>154</v>
      </c>
      <c r="AU524" s="151" t="s">
        <v>83</v>
      </c>
      <c r="AV524" s="12" t="s">
        <v>83</v>
      </c>
      <c r="AW524" s="12" t="s">
        <v>31</v>
      </c>
      <c r="AX524" s="12" t="s">
        <v>79</v>
      </c>
      <c r="AY524" s="151" t="s">
        <v>145</v>
      </c>
    </row>
    <row r="525" spans="2:65" s="1" customFormat="1" ht="37.9" customHeight="1">
      <c r="B525" s="131"/>
      <c r="C525" s="163" t="s">
        <v>911</v>
      </c>
      <c r="D525" s="163" t="s">
        <v>396</v>
      </c>
      <c r="E525" s="164" t="s">
        <v>912</v>
      </c>
      <c r="F525" s="165" t="s">
        <v>913</v>
      </c>
      <c r="G525" s="166" t="s">
        <v>171</v>
      </c>
      <c r="H525" s="167">
        <v>8</v>
      </c>
      <c r="I525" s="168"/>
      <c r="J525" s="169">
        <f>ROUND(I525*H525,2)</f>
        <v>0</v>
      </c>
      <c r="K525" s="170"/>
      <c r="L525" s="171"/>
      <c r="M525" s="172" t="s">
        <v>1</v>
      </c>
      <c r="N525" s="173" t="s">
        <v>39</v>
      </c>
      <c r="P525" s="142">
        <f>O525*H525</f>
        <v>0</v>
      </c>
      <c r="Q525" s="142">
        <v>4.3999999999999997E-2</v>
      </c>
      <c r="R525" s="142">
        <f>Q525*H525</f>
        <v>0.35199999999999998</v>
      </c>
      <c r="S525" s="142">
        <v>0</v>
      </c>
      <c r="T525" s="143">
        <f>S525*H525</f>
        <v>0</v>
      </c>
      <c r="AR525" s="144" t="s">
        <v>304</v>
      </c>
      <c r="AT525" s="144" t="s">
        <v>396</v>
      </c>
      <c r="AU525" s="144" t="s">
        <v>83</v>
      </c>
      <c r="AY525" s="15" t="s">
        <v>145</v>
      </c>
      <c r="BE525" s="145">
        <f>IF(N525="základní",J525,0)</f>
        <v>0</v>
      </c>
      <c r="BF525" s="145">
        <f>IF(N525="snížená",J525,0)</f>
        <v>0</v>
      </c>
      <c r="BG525" s="145">
        <f>IF(N525="zákl. přenesená",J525,0)</f>
        <v>0</v>
      </c>
      <c r="BH525" s="145">
        <f>IF(N525="sníž. přenesená",J525,0)</f>
        <v>0</v>
      </c>
      <c r="BI525" s="145">
        <f>IF(N525="nulová",J525,0)</f>
        <v>0</v>
      </c>
      <c r="BJ525" s="15" t="s">
        <v>79</v>
      </c>
      <c r="BK525" s="145">
        <f>ROUND(I525*H525,2)</f>
        <v>0</v>
      </c>
      <c r="BL525" s="15" t="s">
        <v>231</v>
      </c>
      <c r="BM525" s="144" t="s">
        <v>914</v>
      </c>
    </row>
    <row r="526" spans="2:65" s="1" customFormat="1" ht="24.2" customHeight="1">
      <c r="B526" s="131"/>
      <c r="C526" s="163" t="s">
        <v>915</v>
      </c>
      <c r="D526" s="163" t="s">
        <v>396</v>
      </c>
      <c r="E526" s="164" t="s">
        <v>916</v>
      </c>
      <c r="F526" s="165" t="s">
        <v>917</v>
      </c>
      <c r="G526" s="166" t="s">
        <v>171</v>
      </c>
      <c r="H526" s="167">
        <v>8</v>
      </c>
      <c r="I526" s="168"/>
      <c r="J526" s="169">
        <f>ROUND(I526*H526,2)</f>
        <v>0</v>
      </c>
      <c r="K526" s="170"/>
      <c r="L526" s="171"/>
      <c r="M526" s="172" t="s">
        <v>1</v>
      </c>
      <c r="N526" s="173" t="s">
        <v>39</v>
      </c>
      <c r="P526" s="142">
        <f>O526*H526</f>
        <v>0</v>
      </c>
      <c r="Q526" s="142">
        <v>4.1200000000000004E-3</v>
      </c>
      <c r="R526" s="142">
        <f>Q526*H526</f>
        <v>3.2960000000000003E-2</v>
      </c>
      <c r="S526" s="142">
        <v>0</v>
      </c>
      <c r="T526" s="143">
        <f>S526*H526</f>
        <v>0</v>
      </c>
      <c r="AR526" s="144" t="s">
        <v>304</v>
      </c>
      <c r="AT526" s="144" t="s">
        <v>396</v>
      </c>
      <c r="AU526" s="144" t="s">
        <v>83</v>
      </c>
      <c r="AY526" s="15" t="s">
        <v>145</v>
      </c>
      <c r="BE526" s="145">
        <f>IF(N526="základní",J526,0)</f>
        <v>0</v>
      </c>
      <c r="BF526" s="145">
        <f>IF(N526="snížená",J526,0)</f>
        <v>0</v>
      </c>
      <c r="BG526" s="145">
        <f>IF(N526="zákl. přenesená",J526,0)</f>
        <v>0</v>
      </c>
      <c r="BH526" s="145">
        <f>IF(N526="sníž. přenesená",J526,0)</f>
        <v>0</v>
      </c>
      <c r="BI526" s="145">
        <f>IF(N526="nulová",J526,0)</f>
        <v>0</v>
      </c>
      <c r="BJ526" s="15" t="s">
        <v>79</v>
      </c>
      <c r="BK526" s="145">
        <f>ROUND(I526*H526,2)</f>
        <v>0</v>
      </c>
      <c r="BL526" s="15" t="s">
        <v>231</v>
      </c>
      <c r="BM526" s="144" t="s">
        <v>918</v>
      </c>
    </row>
    <row r="527" spans="2:65" s="1" customFormat="1" ht="33" customHeight="1">
      <c r="B527" s="131"/>
      <c r="C527" s="163" t="s">
        <v>919</v>
      </c>
      <c r="D527" s="163" t="s">
        <v>396</v>
      </c>
      <c r="E527" s="164" t="s">
        <v>920</v>
      </c>
      <c r="F527" s="165" t="s">
        <v>921</v>
      </c>
      <c r="G527" s="166" t="s">
        <v>171</v>
      </c>
      <c r="H527" s="167">
        <v>8</v>
      </c>
      <c r="I527" s="168"/>
      <c r="J527" s="169">
        <f>ROUND(I527*H527,2)</f>
        <v>0</v>
      </c>
      <c r="K527" s="170"/>
      <c r="L527" s="171"/>
      <c r="M527" s="172" t="s">
        <v>1</v>
      </c>
      <c r="N527" s="173" t="s">
        <v>39</v>
      </c>
      <c r="P527" s="142">
        <f>O527*H527</f>
        <v>0</v>
      </c>
      <c r="Q527" s="142">
        <v>4.1200000000000004E-3</v>
      </c>
      <c r="R527" s="142">
        <f>Q527*H527</f>
        <v>3.2960000000000003E-2</v>
      </c>
      <c r="S527" s="142">
        <v>0</v>
      </c>
      <c r="T527" s="143">
        <f>S527*H527</f>
        <v>0</v>
      </c>
      <c r="AR527" s="144" t="s">
        <v>304</v>
      </c>
      <c r="AT527" s="144" t="s">
        <v>396</v>
      </c>
      <c r="AU527" s="144" t="s">
        <v>83</v>
      </c>
      <c r="AY527" s="15" t="s">
        <v>145</v>
      </c>
      <c r="BE527" s="145">
        <f>IF(N527="základní",J527,0)</f>
        <v>0</v>
      </c>
      <c r="BF527" s="145">
        <f>IF(N527="snížená",J527,0)</f>
        <v>0</v>
      </c>
      <c r="BG527" s="145">
        <f>IF(N527="zákl. přenesená",J527,0)</f>
        <v>0</v>
      </c>
      <c r="BH527" s="145">
        <f>IF(N527="sníž. přenesená",J527,0)</f>
        <v>0</v>
      </c>
      <c r="BI527" s="145">
        <f>IF(N527="nulová",J527,0)</f>
        <v>0</v>
      </c>
      <c r="BJ527" s="15" t="s">
        <v>79</v>
      </c>
      <c r="BK527" s="145">
        <f>ROUND(I527*H527,2)</f>
        <v>0</v>
      </c>
      <c r="BL527" s="15" t="s">
        <v>231</v>
      </c>
      <c r="BM527" s="144" t="s">
        <v>922</v>
      </c>
    </row>
    <row r="528" spans="2:65" s="1" customFormat="1" ht="21.75" customHeight="1">
      <c r="B528" s="131"/>
      <c r="C528" s="132" t="s">
        <v>923</v>
      </c>
      <c r="D528" s="132" t="s">
        <v>147</v>
      </c>
      <c r="E528" s="133" t="s">
        <v>924</v>
      </c>
      <c r="F528" s="134" t="s">
        <v>925</v>
      </c>
      <c r="G528" s="135" t="s">
        <v>171</v>
      </c>
      <c r="H528" s="136">
        <v>8</v>
      </c>
      <c r="I528" s="137"/>
      <c r="J528" s="138">
        <f>ROUND(I528*H528,2)</f>
        <v>0</v>
      </c>
      <c r="K528" s="139"/>
      <c r="L528" s="30"/>
      <c r="M528" s="140" t="s">
        <v>1</v>
      </c>
      <c r="N528" s="141" t="s">
        <v>39</v>
      </c>
      <c r="P528" s="142">
        <f>O528*H528</f>
        <v>0</v>
      </c>
      <c r="Q528" s="142">
        <v>2.7E-4</v>
      </c>
      <c r="R528" s="142">
        <f>Q528*H528</f>
        <v>2.16E-3</v>
      </c>
      <c r="S528" s="142">
        <v>0</v>
      </c>
      <c r="T528" s="143">
        <f>S528*H528</f>
        <v>0</v>
      </c>
      <c r="AR528" s="144" t="s">
        <v>231</v>
      </c>
      <c r="AT528" s="144" t="s">
        <v>147</v>
      </c>
      <c r="AU528" s="144" t="s">
        <v>83</v>
      </c>
      <c r="AY528" s="15" t="s">
        <v>145</v>
      </c>
      <c r="BE528" s="145">
        <f>IF(N528="základní",J528,0)</f>
        <v>0</v>
      </c>
      <c r="BF528" s="145">
        <f>IF(N528="snížená",J528,0)</f>
        <v>0</v>
      </c>
      <c r="BG528" s="145">
        <f>IF(N528="zákl. přenesená",J528,0)</f>
        <v>0</v>
      </c>
      <c r="BH528" s="145">
        <f>IF(N528="sníž. přenesená",J528,0)</f>
        <v>0</v>
      </c>
      <c r="BI528" s="145">
        <f>IF(N528="nulová",J528,0)</f>
        <v>0</v>
      </c>
      <c r="BJ528" s="15" t="s">
        <v>79</v>
      </c>
      <c r="BK528" s="145">
        <f>ROUND(I528*H528,2)</f>
        <v>0</v>
      </c>
      <c r="BL528" s="15" t="s">
        <v>231</v>
      </c>
      <c r="BM528" s="144" t="s">
        <v>926</v>
      </c>
    </row>
    <row r="529" spans="2:65" s="12" customFormat="1">
      <c r="B529" s="150"/>
      <c r="D529" s="146" t="s">
        <v>154</v>
      </c>
      <c r="E529" s="151" t="s">
        <v>1</v>
      </c>
      <c r="F529" s="152" t="s">
        <v>910</v>
      </c>
      <c r="H529" s="153">
        <v>8</v>
      </c>
      <c r="I529" s="154"/>
      <c r="L529" s="150"/>
      <c r="M529" s="155"/>
      <c r="T529" s="156"/>
      <c r="AT529" s="151" t="s">
        <v>154</v>
      </c>
      <c r="AU529" s="151" t="s">
        <v>83</v>
      </c>
      <c r="AV529" s="12" t="s">
        <v>83</v>
      </c>
      <c r="AW529" s="12" t="s">
        <v>31</v>
      </c>
      <c r="AX529" s="12" t="s">
        <v>79</v>
      </c>
      <c r="AY529" s="151" t="s">
        <v>145</v>
      </c>
    </row>
    <row r="530" spans="2:65" s="1" customFormat="1" ht="24.2" customHeight="1">
      <c r="B530" s="131"/>
      <c r="C530" s="163" t="s">
        <v>927</v>
      </c>
      <c r="D530" s="163" t="s">
        <v>396</v>
      </c>
      <c r="E530" s="164" t="s">
        <v>928</v>
      </c>
      <c r="F530" s="165" t="s">
        <v>929</v>
      </c>
      <c r="G530" s="166" t="s">
        <v>171</v>
      </c>
      <c r="H530" s="167">
        <v>8</v>
      </c>
      <c r="I530" s="168"/>
      <c r="J530" s="169">
        <f>ROUND(I530*H530,2)</f>
        <v>0</v>
      </c>
      <c r="K530" s="170"/>
      <c r="L530" s="171"/>
      <c r="M530" s="172" t="s">
        <v>1</v>
      </c>
      <c r="N530" s="173" t="s">
        <v>39</v>
      </c>
      <c r="P530" s="142">
        <f>O530*H530</f>
        <v>0</v>
      </c>
      <c r="Q530" s="142">
        <v>1.6199999999999999E-3</v>
      </c>
      <c r="R530" s="142">
        <f>Q530*H530</f>
        <v>1.2959999999999999E-2</v>
      </c>
      <c r="S530" s="142">
        <v>0</v>
      </c>
      <c r="T530" s="143">
        <f>S530*H530</f>
        <v>0</v>
      </c>
      <c r="AR530" s="144" t="s">
        <v>304</v>
      </c>
      <c r="AT530" s="144" t="s">
        <v>396</v>
      </c>
      <c r="AU530" s="144" t="s">
        <v>83</v>
      </c>
      <c r="AY530" s="15" t="s">
        <v>145</v>
      </c>
      <c r="BE530" s="145">
        <f>IF(N530="základní",J530,0)</f>
        <v>0</v>
      </c>
      <c r="BF530" s="145">
        <f>IF(N530="snížená",J530,0)</f>
        <v>0</v>
      </c>
      <c r="BG530" s="145">
        <f>IF(N530="zákl. přenesená",J530,0)</f>
        <v>0</v>
      </c>
      <c r="BH530" s="145">
        <f>IF(N530="sníž. přenesená",J530,0)</f>
        <v>0</v>
      </c>
      <c r="BI530" s="145">
        <f>IF(N530="nulová",J530,0)</f>
        <v>0</v>
      </c>
      <c r="BJ530" s="15" t="s">
        <v>79</v>
      </c>
      <c r="BK530" s="145">
        <f>ROUND(I530*H530,2)</f>
        <v>0</v>
      </c>
      <c r="BL530" s="15" t="s">
        <v>231</v>
      </c>
      <c r="BM530" s="144" t="s">
        <v>930</v>
      </c>
    </row>
    <row r="531" spans="2:65" s="1" customFormat="1" ht="24.2" customHeight="1">
      <c r="B531" s="131"/>
      <c r="C531" s="132" t="s">
        <v>931</v>
      </c>
      <c r="D531" s="132" t="s">
        <v>147</v>
      </c>
      <c r="E531" s="133" t="s">
        <v>932</v>
      </c>
      <c r="F531" s="134" t="s">
        <v>933</v>
      </c>
      <c r="G531" s="135" t="s">
        <v>171</v>
      </c>
      <c r="H531" s="136">
        <v>8</v>
      </c>
      <c r="I531" s="137"/>
      <c r="J531" s="138">
        <f>ROUND(I531*H531,2)</f>
        <v>0</v>
      </c>
      <c r="K531" s="139"/>
      <c r="L531" s="30"/>
      <c r="M531" s="140" t="s">
        <v>1</v>
      </c>
      <c r="N531" s="141" t="s">
        <v>39</v>
      </c>
      <c r="P531" s="142">
        <f>O531*H531</f>
        <v>0</v>
      </c>
      <c r="Q531" s="142">
        <v>4.6999999999999999E-4</v>
      </c>
      <c r="R531" s="142">
        <f>Q531*H531</f>
        <v>3.7599999999999999E-3</v>
      </c>
      <c r="S531" s="142">
        <v>0</v>
      </c>
      <c r="T531" s="143">
        <f>S531*H531</f>
        <v>0</v>
      </c>
      <c r="AR531" s="144" t="s">
        <v>231</v>
      </c>
      <c r="AT531" s="144" t="s">
        <v>147</v>
      </c>
      <c r="AU531" s="144" t="s">
        <v>83</v>
      </c>
      <c r="AY531" s="15" t="s">
        <v>145</v>
      </c>
      <c r="BE531" s="145">
        <f>IF(N531="základní",J531,0)</f>
        <v>0</v>
      </c>
      <c r="BF531" s="145">
        <f>IF(N531="snížená",J531,0)</f>
        <v>0</v>
      </c>
      <c r="BG531" s="145">
        <f>IF(N531="zákl. přenesená",J531,0)</f>
        <v>0</v>
      </c>
      <c r="BH531" s="145">
        <f>IF(N531="sníž. přenesená",J531,0)</f>
        <v>0</v>
      </c>
      <c r="BI531" s="145">
        <f>IF(N531="nulová",J531,0)</f>
        <v>0</v>
      </c>
      <c r="BJ531" s="15" t="s">
        <v>79</v>
      </c>
      <c r="BK531" s="145">
        <f>ROUND(I531*H531,2)</f>
        <v>0</v>
      </c>
      <c r="BL531" s="15" t="s">
        <v>231</v>
      </c>
      <c r="BM531" s="144" t="s">
        <v>934</v>
      </c>
    </row>
    <row r="532" spans="2:65" s="12" customFormat="1">
      <c r="B532" s="150"/>
      <c r="D532" s="146" t="s">
        <v>154</v>
      </c>
      <c r="E532" s="151" t="s">
        <v>1</v>
      </c>
      <c r="F532" s="152" t="s">
        <v>834</v>
      </c>
      <c r="H532" s="153">
        <v>1</v>
      </c>
      <c r="I532" s="154"/>
      <c r="L532" s="150"/>
      <c r="M532" s="155"/>
      <c r="T532" s="156"/>
      <c r="AT532" s="151" t="s">
        <v>154</v>
      </c>
      <c r="AU532" s="151" t="s">
        <v>83</v>
      </c>
      <c r="AV532" s="12" t="s">
        <v>83</v>
      </c>
      <c r="AW532" s="12" t="s">
        <v>31</v>
      </c>
      <c r="AX532" s="12" t="s">
        <v>74</v>
      </c>
      <c r="AY532" s="151" t="s">
        <v>145</v>
      </c>
    </row>
    <row r="533" spans="2:65" s="12" customFormat="1">
      <c r="B533" s="150"/>
      <c r="D533" s="146" t="s">
        <v>154</v>
      </c>
      <c r="E533" s="151" t="s">
        <v>1</v>
      </c>
      <c r="F533" s="152" t="s">
        <v>835</v>
      </c>
      <c r="H533" s="153">
        <v>1</v>
      </c>
      <c r="I533" s="154"/>
      <c r="L533" s="150"/>
      <c r="M533" s="155"/>
      <c r="T533" s="156"/>
      <c r="AT533" s="151" t="s">
        <v>154</v>
      </c>
      <c r="AU533" s="151" t="s">
        <v>83</v>
      </c>
      <c r="AV533" s="12" t="s">
        <v>83</v>
      </c>
      <c r="AW533" s="12" t="s">
        <v>31</v>
      </c>
      <c r="AX533" s="12" t="s">
        <v>74</v>
      </c>
      <c r="AY533" s="151" t="s">
        <v>145</v>
      </c>
    </row>
    <row r="534" spans="2:65" s="12" customFormat="1">
      <c r="B534" s="150"/>
      <c r="D534" s="146" t="s">
        <v>154</v>
      </c>
      <c r="E534" s="151" t="s">
        <v>1</v>
      </c>
      <c r="F534" s="152" t="s">
        <v>836</v>
      </c>
      <c r="H534" s="153">
        <v>1</v>
      </c>
      <c r="I534" s="154"/>
      <c r="L534" s="150"/>
      <c r="M534" s="155"/>
      <c r="T534" s="156"/>
      <c r="AT534" s="151" t="s">
        <v>154</v>
      </c>
      <c r="AU534" s="151" t="s">
        <v>83</v>
      </c>
      <c r="AV534" s="12" t="s">
        <v>83</v>
      </c>
      <c r="AW534" s="12" t="s">
        <v>31</v>
      </c>
      <c r="AX534" s="12" t="s">
        <v>74</v>
      </c>
      <c r="AY534" s="151" t="s">
        <v>145</v>
      </c>
    </row>
    <row r="535" spans="2:65" s="12" customFormat="1">
      <c r="B535" s="150"/>
      <c r="D535" s="146" t="s">
        <v>154</v>
      </c>
      <c r="E535" s="151" t="s">
        <v>1</v>
      </c>
      <c r="F535" s="152" t="s">
        <v>837</v>
      </c>
      <c r="H535" s="153">
        <v>1</v>
      </c>
      <c r="I535" s="154"/>
      <c r="L535" s="150"/>
      <c r="M535" s="155"/>
      <c r="T535" s="156"/>
      <c r="AT535" s="151" t="s">
        <v>154</v>
      </c>
      <c r="AU535" s="151" t="s">
        <v>83</v>
      </c>
      <c r="AV535" s="12" t="s">
        <v>83</v>
      </c>
      <c r="AW535" s="12" t="s">
        <v>31</v>
      </c>
      <c r="AX535" s="12" t="s">
        <v>74</v>
      </c>
      <c r="AY535" s="151" t="s">
        <v>145</v>
      </c>
    </row>
    <row r="536" spans="2:65" s="12" customFormat="1">
      <c r="B536" s="150"/>
      <c r="D536" s="146" t="s">
        <v>154</v>
      </c>
      <c r="E536" s="151" t="s">
        <v>1</v>
      </c>
      <c r="F536" s="152" t="s">
        <v>838</v>
      </c>
      <c r="H536" s="153">
        <v>3</v>
      </c>
      <c r="I536" s="154"/>
      <c r="L536" s="150"/>
      <c r="M536" s="155"/>
      <c r="T536" s="156"/>
      <c r="AT536" s="151" t="s">
        <v>154</v>
      </c>
      <c r="AU536" s="151" t="s">
        <v>83</v>
      </c>
      <c r="AV536" s="12" t="s">
        <v>83</v>
      </c>
      <c r="AW536" s="12" t="s">
        <v>31</v>
      </c>
      <c r="AX536" s="12" t="s">
        <v>74</v>
      </c>
      <c r="AY536" s="151" t="s">
        <v>145</v>
      </c>
    </row>
    <row r="537" spans="2:65" s="12" customFormat="1">
      <c r="B537" s="150"/>
      <c r="D537" s="146" t="s">
        <v>154</v>
      </c>
      <c r="E537" s="151" t="s">
        <v>1</v>
      </c>
      <c r="F537" s="152" t="s">
        <v>586</v>
      </c>
      <c r="H537" s="153">
        <v>1</v>
      </c>
      <c r="I537" s="154"/>
      <c r="L537" s="150"/>
      <c r="M537" s="155"/>
      <c r="T537" s="156"/>
      <c r="AT537" s="151" t="s">
        <v>154</v>
      </c>
      <c r="AU537" s="151" t="s">
        <v>83</v>
      </c>
      <c r="AV537" s="12" t="s">
        <v>83</v>
      </c>
      <c r="AW537" s="12" t="s">
        <v>31</v>
      </c>
      <c r="AX537" s="12" t="s">
        <v>74</v>
      </c>
      <c r="AY537" s="151" t="s">
        <v>145</v>
      </c>
    </row>
    <row r="538" spans="2:65" s="1" customFormat="1" ht="49.15" customHeight="1">
      <c r="B538" s="131"/>
      <c r="C538" s="163" t="s">
        <v>935</v>
      </c>
      <c r="D538" s="163" t="s">
        <v>396</v>
      </c>
      <c r="E538" s="164" t="s">
        <v>936</v>
      </c>
      <c r="F538" s="165" t="s">
        <v>937</v>
      </c>
      <c r="G538" s="166" t="s">
        <v>171</v>
      </c>
      <c r="H538" s="167">
        <v>7</v>
      </c>
      <c r="I538" s="168"/>
      <c r="J538" s="169">
        <f>ROUND(I538*H538,2)</f>
        <v>0</v>
      </c>
      <c r="K538" s="170"/>
      <c r="L538" s="171"/>
      <c r="M538" s="172" t="s">
        <v>1</v>
      </c>
      <c r="N538" s="173" t="s">
        <v>39</v>
      </c>
      <c r="P538" s="142">
        <f>O538*H538</f>
        <v>0</v>
      </c>
      <c r="Q538" s="142">
        <v>1.6E-2</v>
      </c>
      <c r="R538" s="142">
        <f>Q538*H538</f>
        <v>0.112</v>
      </c>
      <c r="S538" s="142">
        <v>0</v>
      </c>
      <c r="T538" s="143">
        <f>S538*H538</f>
        <v>0</v>
      </c>
      <c r="AR538" s="144" t="s">
        <v>304</v>
      </c>
      <c r="AT538" s="144" t="s">
        <v>396</v>
      </c>
      <c r="AU538" s="144" t="s">
        <v>83</v>
      </c>
      <c r="AY538" s="15" t="s">
        <v>145</v>
      </c>
      <c r="BE538" s="145">
        <f>IF(N538="základní",J538,0)</f>
        <v>0</v>
      </c>
      <c r="BF538" s="145">
        <f>IF(N538="snížená",J538,0)</f>
        <v>0</v>
      </c>
      <c r="BG538" s="145">
        <f>IF(N538="zákl. přenesená",J538,0)</f>
        <v>0</v>
      </c>
      <c r="BH538" s="145">
        <f>IF(N538="sníž. přenesená",J538,0)</f>
        <v>0</v>
      </c>
      <c r="BI538" s="145">
        <f>IF(N538="nulová",J538,0)</f>
        <v>0</v>
      </c>
      <c r="BJ538" s="15" t="s">
        <v>79</v>
      </c>
      <c r="BK538" s="145">
        <f>ROUND(I538*H538,2)</f>
        <v>0</v>
      </c>
      <c r="BL538" s="15" t="s">
        <v>231</v>
      </c>
      <c r="BM538" s="144" t="s">
        <v>938</v>
      </c>
    </row>
    <row r="539" spans="2:65" s="1" customFormat="1" ht="49.15" customHeight="1">
      <c r="B539" s="131"/>
      <c r="C539" s="163" t="s">
        <v>939</v>
      </c>
      <c r="D539" s="163" t="s">
        <v>396</v>
      </c>
      <c r="E539" s="164" t="s">
        <v>940</v>
      </c>
      <c r="F539" s="165" t="s">
        <v>941</v>
      </c>
      <c r="G539" s="166" t="s">
        <v>171</v>
      </c>
      <c r="H539" s="167">
        <v>1</v>
      </c>
      <c r="I539" s="168"/>
      <c r="J539" s="169">
        <f>ROUND(I539*H539,2)</f>
        <v>0</v>
      </c>
      <c r="K539" s="170"/>
      <c r="L539" s="171"/>
      <c r="M539" s="172" t="s">
        <v>1</v>
      </c>
      <c r="N539" s="173" t="s">
        <v>39</v>
      </c>
      <c r="P539" s="142">
        <f>O539*H539</f>
        <v>0</v>
      </c>
      <c r="Q539" s="142">
        <v>1.6E-2</v>
      </c>
      <c r="R539" s="142">
        <f>Q539*H539</f>
        <v>1.6E-2</v>
      </c>
      <c r="S539" s="142">
        <v>0</v>
      </c>
      <c r="T539" s="143">
        <f>S539*H539</f>
        <v>0</v>
      </c>
      <c r="AR539" s="144" t="s">
        <v>304</v>
      </c>
      <c r="AT539" s="144" t="s">
        <v>396</v>
      </c>
      <c r="AU539" s="144" t="s">
        <v>83</v>
      </c>
      <c r="AY539" s="15" t="s">
        <v>145</v>
      </c>
      <c r="BE539" s="145">
        <f>IF(N539="základní",J539,0)</f>
        <v>0</v>
      </c>
      <c r="BF539" s="145">
        <f>IF(N539="snížená",J539,0)</f>
        <v>0</v>
      </c>
      <c r="BG539" s="145">
        <f>IF(N539="zákl. přenesená",J539,0)</f>
        <v>0</v>
      </c>
      <c r="BH539" s="145">
        <f>IF(N539="sníž. přenesená",J539,0)</f>
        <v>0</v>
      </c>
      <c r="BI539" s="145">
        <f>IF(N539="nulová",J539,0)</f>
        <v>0</v>
      </c>
      <c r="BJ539" s="15" t="s">
        <v>79</v>
      </c>
      <c r="BK539" s="145">
        <f>ROUND(I539*H539,2)</f>
        <v>0</v>
      </c>
      <c r="BL539" s="15" t="s">
        <v>231</v>
      </c>
      <c r="BM539" s="144" t="s">
        <v>942</v>
      </c>
    </row>
    <row r="540" spans="2:65" s="1" customFormat="1" ht="24.2" customHeight="1">
      <c r="B540" s="131"/>
      <c r="C540" s="132" t="s">
        <v>943</v>
      </c>
      <c r="D540" s="132" t="s">
        <v>147</v>
      </c>
      <c r="E540" s="133" t="s">
        <v>944</v>
      </c>
      <c r="F540" s="134" t="s">
        <v>945</v>
      </c>
      <c r="G540" s="135" t="s">
        <v>171</v>
      </c>
      <c r="H540" s="136">
        <v>1</v>
      </c>
      <c r="I540" s="137"/>
      <c r="J540" s="138">
        <f>ROUND(I540*H540,2)</f>
        <v>0</v>
      </c>
      <c r="K540" s="139"/>
      <c r="L540" s="30"/>
      <c r="M540" s="140" t="s">
        <v>1</v>
      </c>
      <c r="N540" s="141" t="s">
        <v>39</v>
      </c>
      <c r="P540" s="142">
        <f>O540*H540</f>
        <v>0</v>
      </c>
      <c r="Q540" s="142">
        <v>4.6999999999999999E-4</v>
      </c>
      <c r="R540" s="142">
        <f>Q540*H540</f>
        <v>4.6999999999999999E-4</v>
      </c>
      <c r="S540" s="142">
        <v>0</v>
      </c>
      <c r="T540" s="143">
        <f>S540*H540</f>
        <v>0</v>
      </c>
      <c r="AR540" s="144" t="s">
        <v>231</v>
      </c>
      <c r="AT540" s="144" t="s">
        <v>147</v>
      </c>
      <c r="AU540" s="144" t="s">
        <v>83</v>
      </c>
      <c r="AY540" s="15" t="s">
        <v>145</v>
      </c>
      <c r="BE540" s="145">
        <f>IF(N540="základní",J540,0)</f>
        <v>0</v>
      </c>
      <c r="BF540" s="145">
        <f>IF(N540="snížená",J540,0)</f>
        <v>0</v>
      </c>
      <c r="BG540" s="145">
        <f>IF(N540="zákl. přenesená",J540,0)</f>
        <v>0</v>
      </c>
      <c r="BH540" s="145">
        <f>IF(N540="sníž. přenesená",J540,0)</f>
        <v>0</v>
      </c>
      <c r="BI540" s="145">
        <f>IF(N540="nulová",J540,0)</f>
        <v>0</v>
      </c>
      <c r="BJ540" s="15" t="s">
        <v>79</v>
      </c>
      <c r="BK540" s="145">
        <f>ROUND(I540*H540,2)</f>
        <v>0</v>
      </c>
      <c r="BL540" s="15" t="s">
        <v>231</v>
      </c>
      <c r="BM540" s="144" t="s">
        <v>946</v>
      </c>
    </row>
    <row r="541" spans="2:65" s="1" customFormat="1" ht="49.15" customHeight="1">
      <c r="B541" s="131"/>
      <c r="C541" s="163" t="s">
        <v>947</v>
      </c>
      <c r="D541" s="163" t="s">
        <v>396</v>
      </c>
      <c r="E541" s="164" t="s">
        <v>948</v>
      </c>
      <c r="F541" s="165" t="s">
        <v>949</v>
      </c>
      <c r="G541" s="166" t="s">
        <v>171</v>
      </c>
      <c r="H541" s="167">
        <v>1</v>
      </c>
      <c r="I541" s="168"/>
      <c r="J541" s="169">
        <f>ROUND(I541*H541,2)</f>
        <v>0</v>
      </c>
      <c r="K541" s="170"/>
      <c r="L541" s="171"/>
      <c r="M541" s="172" t="s">
        <v>1</v>
      </c>
      <c r="N541" s="173" t="s">
        <v>39</v>
      </c>
      <c r="P541" s="142">
        <f>O541*H541</f>
        <v>0</v>
      </c>
      <c r="Q541" s="142">
        <v>1.6E-2</v>
      </c>
      <c r="R541" s="142">
        <f>Q541*H541</f>
        <v>1.6E-2</v>
      </c>
      <c r="S541" s="142">
        <v>0</v>
      </c>
      <c r="T541" s="143">
        <f>S541*H541</f>
        <v>0</v>
      </c>
      <c r="AR541" s="144" t="s">
        <v>304</v>
      </c>
      <c r="AT541" s="144" t="s">
        <v>396</v>
      </c>
      <c r="AU541" s="144" t="s">
        <v>83</v>
      </c>
      <c r="AY541" s="15" t="s">
        <v>145</v>
      </c>
      <c r="BE541" s="145">
        <f>IF(N541="základní",J541,0)</f>
        <v>0</v>
      </c>
      <c r="BF541" s="145">
        <f>IF(N541="snížená",J541,0)</f>
        <v>0</v>
      </c>
      <c r="BG541" s="145">
        <f>IF(N541="zákl. přenesená",J541,0)</f>
        <v>0</v>
      </c>
      <c r="BH541" s="145">
        <f>IF(N541="sníž. přenesená",J541,0)</f>
        <v>0</v>
      </c>
      <c r="BI541" s="145">
        <f>IF(N541="nulová",J541,0)</f>
        <v>0</v>
      </c>
      <c r="BJ541" s="15" t="s">
        <v>79</v>
      </c>
      <c r="BK541" s="145">
        <f>ROUND(I541*H541,2)</f>
        <v>0</v>
      </c>
      <c r="BL541" s="15" t="s">
        <v>231</v>
      </c>
      <c r="BM541" s="144" t="s">
        <v>950</v>
      </c>
    </row>
    <row r="542" spans="2:65" s="1" customFormat="1" ht="24.2" customHeight="1">
      <c r="B542" s="131"/>
      <c r="C542" s="132" t="s">
        <v>951</v>
      </c>
      <c r="D542" s="132" t="s">
        <v>147</v>
      </c>
      <c r="E542" s="133" t="s">
        <v>952</v>
      </c>
      <c r="F542" s="134" t="s">
        <v>953</v>
      </c>
      <c r="G542" s="135" t="s">
        <v>171</v>
      </c>
      <c r="H542" s="136">
        <v>6</v>
      </c>
      <c r="I542" s="137"/>
      <c r="J542" s="138">
        <f>ROUND(I542*H542,2)</f>
        <v>0</v>
      </c>
      <c r="K542" s="139"/>
      <c r="L542" s="30"/>
      <c r="M542" s="140" t="s">
        <v>1</v>
      </c>
      <c r="N542" s="141" t="s">
        <v>39</v>
      </c>
      <c r="P542" s="142">
        <f>O542*H542</f>
        <v>0</v>
      </c>
      <c r="Q542" s="142">
        <v>4.0000000000000002E-4</v>
      </c>
      <c r="R542" s="142">
        <f>Q542*H542</f>
        <v>2.4000000000000002E-3</v>
      </c>
      <c r="S542" s="142">
        <v>0</v>
      </c>
      <c r="T542" s="143">
        <f>S542*H542</f>
        <v>0</v>
      </c>
      <c r="AR542" s="144" t="s">
        <v>231</v>
      </c>
      <c r="AT542" s="144" t="s">
        <v>147</v>
      </c>
      <c r="AU542" s="144" t="s">
        <v>83</v>
      </c>
      <c r="AY542" s="15" t="s">
        <v>145</v>
      </c>
      <c r="BE542" s="145">
        <f>IF(N542="základní",J542,0)</f>
        <v>0</v>
      </c>
      <c r="BF542" s="145">
        <f>IF(N542="snížená",J542,0)</f>
        <v>0</v>
      </c>
      <c r="BG542" s="145">
        <f>IF(N542="zákl. přenesená",J542,0)</f>
        <v>0</v>
      </c>
      <c r="BH542" s="145">
        <f>IF(N542="sníž. přenesená",J542,0)</f>
        <v>0</v>
      </c>
      <c r="BI542" s="145">
        <f>IF(N542="nulová",J542,0)</f>
        <v>0</v>
      </c>
      <c r="BJ542" s="15" t="s">
        <v>79</v>
      </c>
      <c r="BK542" s="145">
        <f>ROUND(I542*H542,2)</f>
        <v>0</v>
      </c>
      <c r="BL542" s="15" t="s">
        <v>231</v>
      </c>
      <c r="BM542" s="144" t="s">
        <v>954</v>
      </c>
    </row>
    <row r="543" spans="2:65" s="12" customFormat="1">
      <c r="B543" s="150"/>
      <c r="D543" s="146" t="s">
        <v>154</v>
      </c>
      <c r="E543" s="151" t="s">
        <v>1</v>
      </c>
      <c r="F543" s="152" t="s">
        <v>867</v>
      </c>
      <c r="H543" s="153">
        <v>1</v>
      </c>
      <c r="I543" s="154"/>
      <c r="L543" s="150"/>
      <c r="M543" s="155"/>
      <c r="T543" s="156"/>
      <c r="AT543" s="151" t="s">
        <v>154</v>
      </c>
      <c r="AU543" s="151" t="s">
        <v>83</v>
      </c>
      <c r="AV543" s="12" t="s">
        <v>83</v>
      </c>
      <c r="AW543" s="12" t="s">
        <v>31</v>
      </c>
      <c r="AX543" s="12" t="s">
        <v>74</v>
      </c>
      <c r="AY543" s="151" t="s">
        <v>145</v>
      </c>
    </row>
    <row r="544" spans="2:65" s="12" customFormat="1">
      <c r="B544" s="150"/>
      <c r="D544" s="146" t="s">
        <v>154</v>
      </c>
      <c r="E544" s="151" t="s">
        <v>1</v>
      </c>
      <c r="F544" s="152" t="s">
        <v>868</v>
      </c>
      <c r="H544" s="153">
        <v>3</v>
      </c>
      <c r="I544" s="154"/>
      <c r="L544" s="150"/>
      <c r="M544" s="155"/>
      <c r="T544" s="156"/>
      <c r="AT544" s="151" t="s">
        <v>154</v>
      </c>
      <c r="AU544" s="151" t="s">
        <v>83</v>
      </c>
      <c r="AV544" s="12" t="s">
        <v>83</v>
      </c>
      <c r="AW544" s="12" t="s">
        <v>31</v>
      </c>
      <c r="AX544" s="12" t="s">
        <v>74</v>
      </c>
      <c r="AY544" s="151" t="s">
        <v>145</v>
      </c>
    </row>
    <row r="545" spans="2:65" s="12" customFormat="1">
      <c r="B545" s="150"/>
      <c r="D545" s="146" t="s">
        <v>154</v>
      </c>
      <c r="E545" s="151" t="s">
        <v>1</v>
      </c>
      <c r="F545" s="152" t="s">
        <v>869</v>
      </c>
      <c r="H545" s="153">
        <v>2</v>
      </c>
      <c r="I545" s="154"/>
      <c r="L545" s="150"/>
      <c r="M545" s="155"/>
      <c r="T545" s="156"/>
      <c r="AT545" s="151" t="s">
        <v>154</v>
      </c>
      <c r="AU545" s="151" t="s">
        <v>83</v>
      </c>
      <c r="AV545" s="12" t="s">
        <v>83</v>
      </c>
      <c r="AW545" s="12" t="s">
        <v>31</v>
      </c>
      <c r="AX545" s="12" t="s">
        <v>74</v>
      </c>
      <c r="AY545" s="151" t="s">
        <v>145</v>
      </c>
    </row>
    <row r="546" spans="2:65" s="1" customFormat="1" ht="49.15" customHeight="1">
      <c r="B546" s="131"/>
      <c r="C546" s="163" t="s">
        <v>955</v>
      </c>
      <c r="D546" s="163" t="s">
        <v>396</v>
      </c>
      <c r="E546" s="164" t="s">
        <v>956</v>
      </c>
      <c r="F546" s="165" t="s">
        <v>957</v>
      </c>
      <c r="G546" s="166" t="s">
        <v>171</v>
      </c>
      <c r="H546" s="167">
        <v>6</v>
      </c>
      <c r="I546" s="168"/>
      <c r="J546" s="169">
        <f>ROUND(I546*H546,2)</f>
        <v>0</v>
      </c>
      <c r="K546" s="170"/>
      <c r="L546" s="171"/>
      <c r="M546" s="172" t="s">
        <v>1</v>
      </c>
      <c r="N546" s="173" t="s">
        <v>39</v>
      </c>
      <c r="P546" s="142">
        <f>O546*H546</f>
        <v>0</v>
      </c>
      <c r="Q546" s="142">
        <v>1.6E-2</v>
      </c>
      <c r="R546" s="142">
        <f>Q546*H546</f>
        <v>9.6000000000000002E-2</v>
      </c>
      <c r="S546" s="142">
        <v>0</v>
      </c>
      <c r="T546" s="143">
        <f>S546*H546</f>
        <v>0</v>
      </c>
      <c r="AR546" s="144" t="s">
        <v>304</v>
      </c>
      <c r="AT546" s="144" t="s">
        <v>396</v>
      </c>
      <c r="AU546" s="144" t="s">
        <v>83</v>
      </c>
      <c r="AY546" s="15" t="s">
        <v>145</v>
      </c>
      <c r="BE546" s="145">
        <f>IF(N546="základní",J546,0)</f>
        <v>0</v>
      </c>
      <c r="BF546" s="145">
        <f>IF(N546="snížená",J546,0)</f>
        <v>0</v>
      </c>
      <c r="BG546" s="145">
        <f>IF(N546="zákl. přenesená",J546,0)</f>
        <v>0</v>
      </c>
      <c r="BH546" s="145">
        <f>IF(N546="sníž. přenesená",J546,0)</f>
        <v>0</v>
      </c>
      <c r="BI546" s="145">
        <f>IF(N546="nulová",J546,0)</f>
        <v>0</v>
      </c>
      <c r="BJ546" s="15" t="s">
        <v>79</v>
      </c>
      <c r="BK546" s="145">
        <f>ROUND(I546*H546,2)</f>
        <v>0</v>
      </c>
      <c r="BL546" s="15" t="s">
        <v>231</v>
      </c>
      <c r="BM546" s="144" t="s">
        <v>958</v>
      </c>
    </row>
    <row r="547" spans="2:65" s="1" customFormat="1" ht="49.15" customHeight="1">
      <c r="B547" s="131"/>
      <c r="C547" s="132" t="s">
        <v>959</v>
      </c>
      <c r="D547" s="132" t="s">
        <v>147</v>
      </c>
      <c r="E547" s="133" t="s">
        <v>960</v>
      </c>
      <c r="F547" s="134" t="s">
        <v>961</v>
      </c>
      <c r="G547" s="135" t="s">
        <v>171</v>
      </c>
      <c r="H547" s="136">
        <v>6</v>
      </c>
      <c r="I547" s="137"/>
      <c r="J547" s="138">
        <f>ROUND(I547*H547,2)</f>
        <v>0</v>
      </c>
      <c r="K547" s="139"/>
      <c r="L547" s="30"/>
      <c r="M547" s="140" t="s">
        <v>1</v>
      </c>
      <c r="N547" s="141" t="s">
        <v>39</v>
      </c>
      <c r="P547" s="142">
        <f>O547*H547</f>
        <v>0</v>
      </c>
      <c r="Q547" s="142">
        <v>0</v>
      </c>
      <c r="R547" s="142">
        <f>Q547*H547</f>
        <v>0</v>
      </c>
      <c r="S547" s="142">
        <v>0</v>
      </c>
      <c r="T547" s="143">
        <f>S547*H547</f>
        <v>0</v>
      </c>
      <c r="AR547" s="144" t="s">
        <v>231</v>
      </c>
      <c r="AT547" s="144" t="s">
        <v>147</v>
      </c>
      <c r="AU547" s="144" t="s">
        <v>83</v>
      </c>
      <c r="AY547" s="15" t="s">
        <v>145</v>
      </c>
      <c r="BE547" s="145">
        <f>IF(N547="základní",J547,0)</f>
        <v>0</v>
      </c>
      <c r="BF547" s="145">
        <f>IF(N547="snížená",J547,0)</f>
        <v>0</v>
      </c>
      <c r="BG547" s="145">
        <f>IF(N547="zákl. přenesená",J547,0)</f>
        <v>0</v>
      </c>
      <c r="BH547" s="145">
        <f>IF(N547="sníž. přenesená",J547,0)</f>
        <v>0</v>
      </c>
      <c r="BI547" s="145">
        <f>IF(N547="nulová",J547,0)</f>
        <v>0</v>
      </c>
      <c r="BJ547" s="15" t="s">
        <v>79</v>
      </c>
      <c r="BK547" s="145">
        <f>ROUND(I547*H547,2)</f>
        <v>0</v>
      </c>
      <c r="BL547" s="15" t="s">
        <v>231</v>
      </c>
      <c r="BM547" s="144" t="s">
        <v>962</v>
      </c>
    </row>
    <row r="548" spans="2:65" s="1" customFormat="1" ht="24.2" customHeight="1">
      <c r="B548" s="131"/>
      <c r="C548" s="132" t="s">
        <v>963</v>
      </c>
      <c r="D548" s="132" t="s">
        <v>147</v>
      </c>
      <c r="E548" s="133" t="s">
        <v>964</v>
      </c>
      <c r="F548" s="134" t="s">
        <v>965</v>
      </c>
      <c r="G548" s="135" t="s">
        <v>150</v>
      </c>
      <c r="H548" s="136">
        <v>6</v>
      </c>
      <c r="I548" s="137"/>
      <c r="J548" s="138">
        <f>ROUND(I548*H548,2)</f>
        <v>0</v>
      </c>
      <c r="K548" s="139"/>
      <c r="L548" s="30"/>
      <c r="M548" s="140" t="s">
        <v>1</v>
      </c>
      <c r="N548" s="141" t="s">
        <v>39</v>
      </c>
      <c r="P548" s="142">
        <f>O548*H548</f>
        <v>0</v>
      </c>
      <c r="Q548" s="142">
        <v>0</v>
      </c>
      <c r="R548" s="142">
        <f>Q548*H548</f>
        <v>0</v>
      </c>
      <c r="S548" s="142">
        <v>0</v>
      </c>
      <c r="T548" s="143">
        <f>S548*H548</f>
        <v>0</v>
      </c>
      <c r="AR548" s="144" t="s">
        <v>231</v>
      </c>
      <c r="AT548" s="144" t="s">
        <v>147</v>
      </c>
      <c r="AU548" s="144" t="s">
        <v>83</v>
      </c>
      <c r="AY548" s="15" t="s">
        <v>145</v>
      </c>
      <c r="BE548" s="145">
        <f>IF(N548="základní",J548,0)</f>
        <v>0</v>
      </c>
      <c r="BF548" s="145">
        <f>IF(N548="snížená",J548,0)</f>
        <v>0</v>
      </c>
      <c r="BG548" s="145">
        <f>IF(N548="zákl. přenesená",J548,0)</f>
        <v>0</v>
      </c>
      <c r="BH548" s="145">
        <f>IF(N548="sníž. přenesená",J548,0)</f>
        <v>0</v>
      </c>
      <c r="BI548" s="145">
        <f>IF(N548="nulová",J548,0)</f>
        <v>0</v>
      </c>
      <c r="BJ548" s="15" t="s">
        <v>79</v>
      </c>
      <c r="BK548" s="145">
        <f>ROUND(I548*H548,2)</f>
        <v>0</v>
      </c>
      <c r="BL548" s="15" t="s">
        <v>231</v>
      </c>
      <c r="BM548" s="144" t="s">
        <v>966</v>
      </c>
    </row>
    <row r="549" spans="2:65" s="1" customFormat="1" ht="24.2" customHeight="1">
      <c r="B549" s="131"/>
      <c r="C549" s="132" t="s">
        <v>967</v>
      </c>
      <c r="D549" s="132" t="s">
        <v>147</v>
      </c>
      <c r="E549" s="133" t="s">
        <v>968</v>
      </c>
      <c r="F549" s="134" t="s">
        <v>969</v>
      </c>
      <c r="G549" s="135" t="s">
        <v>150</v>
      </c>
      <c r="H549" s="136">
        <v>6</v>
      </c>
      <c r="I549" s="137"/>
      <c r="J549" s="138">
        <f>ROUND(I549*H549,2)</f>
        <v>0</v>
      </c>
      <c r="K549" s="139"/>
      <c r="L549" s="30"/>
      <c r="M549" s="140" t="s">
        <v>1</v>
      </c>
      <c r="N549" s="141" t="s">
        <v>39</v>
      </c>
      <c r="P549" s="142">
        <f>O549*H549</f>
        <v>0</v>
      </c>
      <c r="Q549" s="142">
        <v>0</v>
      </c>
      <c r="R549" s="142">
        <f>Q549*H549</f>
        <v>0</v>
      </c>
      <c r="S549" s="142">
        <v>0</v>
      </c>
      <c r="T549" s="143">
        <f>S549*H549</f>
        <v>0</v>
      </c>
      <c r="AR549" s="144" t="s">
        <v>231</v>
      </c>
      <c r="AT549" s="144" t="s">
        <v>147</v>
      </c>
      <c r="AU549" s="144" t="s">
        <v>83</v>
      </c>
      <c r="AY549" s="15" t="s">
        <v>145</v>
      </c>
      <c r="BE549" s="145">
        <f>IF(N549="základní",J549,0)</f>
        <v>0</v>
      </c>
      <c r="BF549" s="145">
        <f>IF(N549="snížená",J549,0)</f>
        <v>0</v>
      </c>
      <c r="BG549" s="145">
        <f>IF(N549="zákl. přenesená",J549,0)</f>
        <v>0</v>
      </c>
      <c r="BH549" s="145">
        <f>IF(N549="sníž. přenesená",J549,0)</f>
        <v>0</v>
      </c>
      <c r="BI549" s="145">
        <f>IF(N549="nulová",J549,0)</f>
        <v>0</v>
      </c>
      <c r="BJ549" s="15" t="s">
        <v>79</v>
      </c>
      <c r="BK549" s="145">
        <f>ROUND(I549*H549,2)</f>
        <v>0</v>
      </c>
      <c r="BL549" s="15" t="s">
        <v>231</v>
      </c>
      <c r="BM549" s="144" t="s">
        <v>970</v>
      </c>
    </row>
    <row r="550" spans="2:65" s="11" customFormat="1" ht="22.9" customHeight="1">
      <c r="B550" s="119"/>
      <c r="D550" s="120" t="s">
        <v>73</v>
      </c>
      <c r="E550" s="129" t="s">
        <v>971</v>
      </c>
      <c r="F550" s="129" t="s">
        <v>972</v>
      </c>
      <c r="I550" s="122"/>
      <c r="J550" s="130">
        <f>BK550</f>
        <v>0</v>
      </c>
      <c r="L550" s="119"/>
      <c r="M550" s="124"/>
      <c r="P550" s="125">
        <f>SUM(P551:P558)</f>
        <v>0</v>
      </c>
      <c r="R550" s="125">
        <f>SUM(R551:R558)</f>
        <v>2.1024410000000002</v>
      </c>
      <c r="T550" s="126">
        <f>SUM(T551:T558)</f>
        <v>0</v>
      </c>
      <c r="AR550" s="120" t="s">
        <v>83</v>
      </c>
      <c r="AT550" s="127" t="s">
        <v>73</v>
      </c>
      <c r="AU550" s="127" t="s">
        <v>79</v>
      </c>
      <c r="AY550" s="120" t="s">
        <v>145</v>
      </c>
      <c r="BK550" s="128">
        <f>SUM(BK551:BK558)</f>
        <v>0</v>
      </c>
    </row>
    <row r="551" spans="2:65" s="1" customFormat="1" ht="33" customHeight="1">
      <c r="B551" s="131"/>
      <c r="C551" s="132" t="s">
        <v>973</v>
      </c>
      <c r="D551" s="132" t="s">
        <v>147</v>
      </c>
      <c r="E551" s="133" t="s">
        <v>974</v>
      </c>
      <c r="F551" s="134" t="s">
        <v>975</v>
      </c>
      <c r="G551" s="135" t="s">
        <v>171</v>
      </c>
      <c r="H551" s="136">
        <v>2</v>
      </c>
      <c r="I551" s="137"/>
      <c r="J551" s="138">
        <f>ROUND(I551*H551,2)</f>
        <v>0</v>
      </c>
      <c r="K551" s="139"/>
      <c r="L551" s="30"/>
      <c r="M551" s="140" t="s">
        <v>1</v>
      </c>
      <c r="N551" s="141" t="s">
        <v>39</v>
      </c>
      <c r="P551" s="142">
        <f>O551*H551</f>
        <v>0</v>
      </c>
      <c r="Q551" s="142">
        <v>1</v>
      </c>
      <c r="R551" s="142">
        <f>Q551*H551</f>
        <v>2</v>
      </c>
      <c r="S551" s="142">
        <v>0</v>
      </c>
      <c r="T551" s="143">
        <f>S551*H551</f>
        <v>0</v>
      </c>
      <c r="AR551" s="144" t="s">
        <v>231</v>
      </c>
      <c r="AT551" s="144" t="s">
        <v>147</v>
      </c>
      <c r="AU551" s="144" t="s">
        <v>83</v>
      </c>
      <c r="AY551" s="15" t="s">
        <v>145</v>
      </c>
      <c r="BE551" s="145">
        <f>IF(N551="základní",J551,0)</f>
        <v>0</v>
      </c>
      <c r="BF551" s="145">
        <f>IF(N551="snížená",J551,0)</f>
        <v>0</v>
      </c>
      <c r="BG551" s="145">
        <f>IF(N551="zákl. přenesená",J551,0)</f>
        <v>0</v>
      </c>
      <c r="BH551" s="145">
        <f>IF(N551="sníž. přenesená",J551,0)</f>
        <v>0</v>
      </c>
      <c r="BI551" s="145">
        <f>IF(N551="nulová",J551,0)</f>
        <v>0</v>
      </c>
      <c r="BJ551" s="15" t="s">
        <v>79</v>
      </c>
      <c r="BK551" s="145">
        <f>ROUND(I551*H551,2)</f>
        <v>0</v>
      </c>
      <c r="BL551" s="15" t="s">
        <v>231</v>
      </c>
      <c r="BM551" s="144" t="s">
        <v>976</v>
      </c>
    </row>
    <row r="552" spans="2:65" s="1" customFormat="1" ht="44.25" customHeight="1">
      <c r="B552" s="131"/>
      <c r="C552" s="163" t="s">
        <v>977</v>
      </c>
      <c r="D552" s="163" t="s">
        <v>396</v>
      </c>
      <c r="E552" s="164" t="s">
        <v>978</v>
      </c>
      <c r="F552" s="165" t="s">
        <v>979</v>
      </c>
      <c r="G552" s="166" t="s">
        <v>171</v>
      </c>
      <c r="H552" s="167">
        <v>2</v>
      </c>
      <c r="I552" s="168"/>
      <c r="J552" s="169">
        <f>ROUND(I552*H552,2)</f>
        <v>0</v>
      </c>
      <c r="K552" s="170"/>
      <c r="L552" s="171"/>
      <c r="M552" s="172" t="s">
        <v>1</v>
      </c>
      <c r="N552" s="173" t="s">
        <v>39</v>
      </c>
      <c r="P552" s="142">
        <f>O552*H552</f>
        <v>0</v>
      </c>
      <c r="Q552" s="142">
        <v>5.0880000000000002E-2</v>
      </c>
      <c r="R552" s="142">
        <f>Q552*H552</f>
        <v>0.10176</v>
      </c>
      <c r="S552" s="142">
        <v>0</v>
      </c>
      <c r="T552" s="143">
        <f>S552*H552</f>
        <v>0</v>
      </c>
      <c r="AR552" s="144" t="s">
        <v>304</v>
      </c>
      <c r="AT552" s="144" t="s">
        <v>396</v>
      </c>
      <c r="AU552" s="144" t="s">
        <v>83</v>
      </c>
      <c r="AY552" s="15" t="s">
        <v>145</v>
      </c>
      <c r="BE552" s="145">
        <f>IF(N552="základní",J552,0)</f>
        <v>0</v>
      </c>
      <c r="BF552" s="145">
        <f>IF(N552="snížená",J552,0)</f>
        <v>0</v>
      </c>
      <c r="BG552" s="145">
        <f>IF(N552="zákl. přenesená",J552,0)</f>
        <v>0</v>
      </c>
      <c r="BH552" s="145">
        <f>IF(N552="sníž. přenesená",J552,0)</f>
        <v>0</v>
      </c>
      <c r="BI552" s="145">
        <f>IF(N552="nulová",J552,0)</f>
        <v>0</v>
      </c>
      <c r="BJ552" s="15" t="s">
        <v>79</v>
      </c>
      <c r="BK552" s="145">
        <f>ROUND(I552*H552,2)</f>
        <v>0</v>
      </c>
      <c r="BL552" s="15" t="s">
        <v>231</v>
      </c>
      <c r="BM552" s="144" t="s">
        <v>980</v>
      </c>
    </row>
    <row r="553" spans="2:65" s="1" customFormat="1" ht="19.5">
      <c r="B553" s="30"/>
      <c r="D553" s="146" t="s">
        <v>152</v>
      </c>
      <c r="F553" s="147" t="s">
        <v>981</v>
      </c>
      <c r="I553" s="148"/>
      <c r="L553" s="30"/>
      <c r="M553" s="149"/>
      <c r="T553" s="54"/>
      <c r="AT553" s="15" t="s">
        <v>152</v>
      </c>
      <c r="AU553" s="15" t="s">
        <v>83</v>
      </c>
    </row>
    <row r="554" spans="2:65" s="1" customFormat="1" ht="44.25" customHeight="1">
      <c r="B554" s="131"/>
      <c r="C554" s="132" t="s">
        <v>982</v>
      </c>
      <c r="D554" s="132" t="s">
        <v>147</v>
      </c>
      <c r="E554" s="133" t="s">
        <v>983</v>
      </c>
      <c r="F554" s="134" t="s">
        <v>984</v>
      </c>
      <c r="G554" s="135" t="s">
        <v>171</v>
      </c>
      <c r="H554" s="136">
        <v>6</v>
      </c>
      <c r="I554" s="137"/>
      <c r="J554" s="138">
        <f>ROUND(I554*H554,2)</f>
        <v>0</v>
      </c>
      <c r="K554" s="139"/>
      <c r="L554" s="30"/>
      <c r="M554" s="140" t="s">
        <v>1</v>
      </c>
      <c r="N554" s="141" t="s">
        <v>39</v>
      </c>
      <c r="P554" s="142">
        <f>O554*H554</f>
        <v>0</v>
      </c>
      <c r="Q554" s="142">
        <v>6.0000000000000002E-5</v>
      </c>
      <c r="R554" s="142">
        <f>Q554*H554</f>
        <v>3.6000000000000002E-4</v>
      </c>
      <c r="S554" s="142">
        <v>0</v>
      </c>
      <c r="T554" s="143">
        <f>S554*H554</f>
        <v>0</v>
      </c>
      <c r="AR554" s="144" t="s">
        <v>231</v>
      </c>
      <c r="AT554" s="144" t="s">
        <v>147</v>
      </c>
      <c r="AU554" s="144" t="s">
        <v>83</v>
      </c>
      <c r="AY554" s="15" t="s">
        <v>145</v>
      </c>
      <c r="BE554" s="145">
        <f>IF(N554="základní",J554,0)</f>
        <v>0</v>
      </c>
      <c r="BF554" s="145">
        <f>IF(N554="snížená",J554,0)</f>
        <v>0</v>
      </c>
      <c r="BG554" s="145">
        <f>IF(N554="zákl. přenesená",J554,0)</f>
        <v>0</v>
      </c>
      <c r="BH554" s="145">
        <f>IF(N554="sníž. přenesená",J554,0)</f>
        <v>0</v>
      </c>
      <c r="BI554" s="145">
        <f>IF(N554="nulová",J554,0)</f>
        <v>0</v>
      </c>
      <c r="BJ554" s="15" t="s">
        <v>79</v>
      </c>
      <c r="BK554" s="145">
        <f>ROUND(I554*H554,2)</f>
        <v>0</v>
      </c>
      <c r="BL554" s="15" t="s">
        <v>231</v>
      </c>
      <c r="BM554" s="144" t="s">
        <v>985</v>
      </c>
    </row>
    <row r="555" spans="2:65" s="1" customFormat="1" ht="37.9" customHeight="1">
      <c r="B555" s="131"/>
      <c r="C555" s="132" t="s">
        <v>986</v>
      </c>
      <c r="D555" s="132" t="s">
        <v>147</v>
      </c>
      <c r="E555" s="133" t="s">
        <v>987</v>
      </c>
      <c r="F555" s="134" t="s">
        <v>988</v>
      </c>
      <c r="G555" s="135" t="s">
        <v>434</v>
      </c>
      <c r="H555" s="136">
        <v>4.3499999999999996</v>
      </c>
      <c r="I555" s="137"/>
      <c r="J555" s="138">
        <f>ROUND(I555*H555,2)</f>
        <v>0</v>
      </c>
      <c r="K555" s="139"/>
      <c r="L555" s="30"/>
      <c r="M555" s="140" t="s">
        <v>1</v>
      </c>
      <c r="N555" s="141" t="s">
        <v>39</v>
      </c>
      <c r="P555" s="142">
        <f>O555*H555</f>
        <v>0</v>
      </c>
      <c r="Q555" s="142">
        <v>6.0000000000000002E-5</v>
      </c>
      <c r="R555" s="142">
        <f>Q555*H555</f>
        <v>2.61E-4</v>
      </c>
      <c r="S555" s="142">
        <v>0</v>
      </c>
      <c r="T555" s="143">
        <f>S555*H555</f>
        <v>0</v>
      </c>
      <c r="AR555" s="144" t="s">
        <v>231</v>
      </c>
      <c r="AT555" s="144" t="s">
        <v>147</v>
      </c>
      <c r="AU555" s="144" t="s">
        <v>83</v>
      </c>
      <c r="AY555" s="15" t="s">
        <v>145</v>
      </c>
      <c r="BE555" s="145">
        <f>IF(N555="základní",J555,0)</f>
        <v>0</v>
      </c>
      <c r="BF555" s="145">
        <f>IF(N555="snížená",J555,0)</f>
        <v>0</v>
      </c>
      <c r="BG555" s="145">
        <f>IF(N555="zákl. přenesená",J555,0)</f>
        <v>0</v>
      </c>
      <c r="BH555" s="145">
        <f>IF(N555="sníž. přenesená",J555,0)</f>
        <v>0</v>
      </c>
      <c r="BI555" s="145">
        <f>IF(N555="nulová",J555,0)</f>
        <v>0</v>
      </c>
      <c r="BJ555" s="15" t="s">
        <v>79</v>
      </c>
      <c r="BK555" s="145">
        <f>ROUND(I555*H555,2)</f>
        <v>0</v>
      </c>
      <c r="BL555" s="15" t="s">
        <v>231</v>
      </c>
      <c r="BM555" s="144" t="s">
        <v>989</v>
      </c>
    </row>
    <row r="556" spans="2:65" s="1" customFormat="1" ht="37.9" customHeight="1">
      <c r="B556" s="131"/>
      <c r="C556" s="132" t="s">
        <v>990</v>
      </c>
      <c r="D556" s="132" t="s">
        <v>147</v>
      </c>
      <c r="E556" s="133" t="s">
        <v>991</v>
      </c>
      <c r="F556" s="134" t="s">
        <v>992</v>
      </c>
      <c r="G556" s="135" t="s">
        <v>171</v>
      </c>
      <c r="H556" s="136">
        <v>1</v>
      </c>
      <c r="I556" s="137"/>
      <c r="J556" s="138">
        <f>ROUND(I556*H556,2)</f>
        <v>0</v>
      </c>
      <c r="K556" s="139"/>
      <c r="L556" s="30"/>
      <c r="M556" s="140" t="s">
        <v>1</v>
      </c>
      <c r="N556" s="141" t="s">
        <v>39</v>
      </c>
      <c r="P556" s="142">
        <f>O556*H556</f>
        <v>0</v>
      </c>
      <c r="Q556" s="142">
        <v>6.0000000000000002E-5</v>
      </c>
      <c r="R556" s="142">
        <f>Q556*H556</f>
        <v>6.0000000000000002E-5</v>
      </c>
      <c r="S556" s="142">
        <v>0</v>
      </c>
      <c r="T556" s="143">
        <f>S556*H556</f>
        <v>0</v>
      </c>
      <c r="AR556" s="144" t="s">
        <v>231</v>
      </c>
      <c r="AT556" s="144" t="s">
        <v>147</v>
      </c>
      <c r="AU556" s="144" t="s">
        <v>83</v>
      </c>
      <c r="AY556" s="15" t="s">
        <v>145</v>
      </c>
      <c r="BE556" s="145">
        <f>IF(N556="základní",J556,0)</f>
        <v>0</v>
      </c>
      <c r="BF556" s="145">
        <f>IF(N556="snížená",J556,0)</f>
        <v>0</v>
      </c>
      <c r="BG556" s="145">
        <f>IF(N556="zákl. přenesená",J556,0)</f>
        <v>0</v>
      </c>
      <c r="BH556" s="145">
        <f>IF(N556="sníž. přenesená",J556,0)</f>
        <v>0</v>
      </c>
      <c r="BI556" s="145">
        <f>IF(N556="nulová",J556,0)</f>
        <v>0</v>
      </c>
      <c r="BJ556" s="15" t="s">
        <v>79</v>
      </c>
      <c r="BK556" s="145">
        <f>ROUND(I556*H556,2)</f>
        <v>0</v>
      </c>
      <c r="BL556" s="15" t="s">
        <v>231</v>
      </c>
      <c r="BM556" s="144" t="s">
        <v>993</v>
      </c>
    </row>
    <row r="557" spans="2:65" s="1" customFormat="1" ht="24.2" customHeight="1">
      <c r="B557" s="131"/>
      <c r="C557" s="132" t="s">
        <v>994</v>
      </c>
      <c r="D557" s="132" t="s">
        <v>147</v>
      </c>
      <c r="E557" s="133" t="s">
        <v>995</v>
      </c>
      <c r="F557" s="134" t="s">
        <v>996</v>
      </c>
      <c r="G557" s="135" t="s">
        <v>150</v>
      </c>
      <c r="H557" s="136">
        <v>2.1019999999999999</v>
      </c>
      <c r="I557" s="137"/>
      <c r="J557" s="138">
        <f>ROUND(I557*H557,2)</f>
        <v>0</v>
      </c>
      <c r="K557" s="139"/>
      <c r="L557" s="30"/>
      <c r="M557" s="140" t="s">
        <v>1</v>
      </c>
      <c r="N557" s="141" t="s">
        <v>39</v>
      </c>
      <c r="P557" s="142">
        <f>O557*H557</f>
        <v>0</v>
      </c>
      <c r="Q557" s="142">
        <v>0</v>
      </c>
      <c r="R557" s="142">
        <f>Q557*H557</f>
        <v>0</v>
      </c>
      <c r="S557" s="142">
        <v>0</v>
      </c>
      <c r="T557" s="143">
        <f>S557*H557</f>
        <v>0</v>
      </c>
      <c r="AR557" s="144" t="s">
        <v>231</v>
      </c>
      <c r="AT557" s="144" t="s">
        <v>147</v>
      </c>
      <c r="AU557" s="144" t="s">
        <v>83</v>
      </c>
      <c r="AY557" s="15" t="s">
        <v>145</v>
      </c>
      <c r="BE557" s="145">
        <f>IF(N557="základní",J557,0)</f>
        <v>0</v>
      </c>
      <c r="BF557" s="145">
        <f>IF(N557="snížená",J557,0)</f>
        <v>0</v>
      </c>
      <c r="BG557" s="145">
        <f>IF(N557="zákl. přenesená",J557,0)</f>
        <v>0</v>
      </c>
      <c r="BH557" s="145">
        <f>IF(N557="sníž. přenesená",J557,0)</f>
        <v>0</v>
      </c>
      <c r="BI557" s="145">
        <f>IF(N557="nulová",J557,0)</f>
        <v>0</v>
      </c>
      <c r="BJ557" s="15" t="s">
        <v>79</v>
      </c>
      <c r="BK557" s="145">
        <f>ROUND(I557*H557,2)</f>
        <v>0</v>
      </c>
      <c r="BL557" s="15" t="s">
        <v>231</v>
      </c>
      <c r="BM557" s="144" t="s">
        <v>997</v>
      </c>
    </row>
    <row r="558" spans="2:65" s="1" customFormat="1" ht="24.2" customHeight="1">
      <c r="B558" s="131"/>
      <c r="C558" s="132" t="s">
        <v>998</v>
      </c>
      <c r="D558" s="132" t="s">
        <v>147</v>
      </c>
      <c r="E558" s="133" t="s">
        <v>999</v>
      </c>
      <c r="F558" s="134" t="s">
        <v>1000</v>
      </c>
      <c r="G558" s="135" t="s">
        <v>150</v>
      </c>
      <c r="H558" s="136">
        <v>2.1019999999999999</v>
      </c>
      <c r="I558" s="137"/>
      <c r="J558" s="138">
        <f>ROUND(I558*H558,2)</f>
        <v>0</v>
      </c>
      <c r="K558" s="139"/>
      <c r="L558" s="30"/>
      <c r="M558" s="140" t="s">
        <v>1</v>
      </c>
      <c r="N558" s="141" t="s">
        <v>39</v>
      </c>
      <c r="P558" s="142">
        <f>O558*H558</f>
        <v>0</v>
      </c>
      <c r="Q558" s="142">
        <v>0</v>
      </c>
      <c r="R558" s="142">
        <f>Q558*H558</f>
        <v>0</v>
      </c>
      <c r="S558" s="142">
        <v>0</v>
      </c>
      <c r="T558" s="143">
        <f>S558*H558</f>
        <v>0</v>
      </c>
      <c r="AR558" s="144" t="s">
        <v>231</v>
      </c>
      <c r="AT558" s="144" t="s">
        <v>147</v>
      </c>
      <c r="AU558" s="144" t="s">
        <v>83</v>
      </c>
      <c r="AY558" s="15" t="s">
        <v>145</v>
      </c>
      <c r="BE558" s="145">
        <f>IF(N558="základní",J558,0)</f>
        <v>0</v>
      </c>
      <c r="BF558" s="145">
        <f>IF(N558="snížená",J558,0)</f>
        <v>0</v>
      </c>
      <c r="BG558" s="145">
        <f>IF(N558="zákl. přenesená",J558,0)</f>
        <v>0</v>
      </c>
      <c r="BH558" s="145">
        <f>IF(N558="sníž. přenesená",J558,0)</f>
        <v>0</v>
      </c>
      <c r="BI558" s="145">
        <f>IF(N558="nulová",J558,0)</f>
        <v>0</v>
      </c>
      <c r="BJ558" s="15" t="s">
        <v>79</v>
      </c>
      <c r="BK558" s="145">
        <f>ROUND(I558*H558,2)</f>
        <v>0</v>
      </c>
      <c r="BL558" s="15" t="s">
        <v>231</v>
      </c>
      <c r="BM558" s="144" t="s">
        <v>1001</v>
      </c>
    </row>
    <row r="559" spans="2:65" s="11" customFormat="1" ht="22.9" customHeight="1">
      <c r="B559" s="119"/>
      <c r="D559" s="120" t="s">
        <v>73</v>
      </c>
      <c r="E559" s="129" t="s">
        <v>1002</v>
      </c>
      <c r="F559" s="129" t="s">
        <v>1003</v>
      </c>
      <c r="I559" s="122"/>
      <c r="J559" s="130">
        <f>BK559</f>
        <v>0</v>
      </c>
      <c r="L559" s="119"/>
      <c r="M559" s="124"/>
      <c r="P559" s="125">
        <f>SUM(P560:P583)</f>
        <v>0</v>
      </c>
      <c r="R559" s="125">
        <f>SUM(R560:R583)</f>
        <v>1.56404375</v>
      </c>
      <c r="T559" s="126">
        <f>SUM(T560:T583)</f>
        <v>0</v>
      </c>
      <c r="AR559" s="120" t="s">
        <v>83</v>
      </c>
      <c r="AT559" s="127" t="s">
        <v>73</v>
      </c>
      <c r="AU559" s="127" t="s">
        <v>79</v>
      </c>
      <c r="AY559" s="120" t="s">
        <v>145</v>
      </c>
      <c r="BK559" s="128">
        <f>SUM(BK560:BK583)</f>
        <v>0</v>
      </c>
    </row>
    <row r="560" spans="2:65" s="1" customFormat="1" ht="16.5" customHeight="1">
      <c r="B560" s="131"/>
      <c r="C560" s="132" t="s">
        <v>1004</v>
      </c>
      <c r="D560" s="132" t="s">
        <v>147</v>
      </c>
      <c r="E560" s="133" t="s">
        <v>1005</v>
      </c>
      <c r="F560" s="134" t="s">
        <v>1006</v>
      </c>
      <c r="G560" s="135" t="s">
        <v>166</v>
      </c>
      <c r="H560" s="136">
        <v>47.414999999999999</v>
      </c>
      <c r="I560" s="137"/>
      <c r="J560" s="138">
        <f>ROUND(I560*H560,2)</f>
        <v>0</v>
      </c>
      <c r="K560" s="139"/>
      <c r="L560" s="30"/>
      <c r="M560" s="140" t="s">
        <v>1</v>
      </c>
      <c r="N560" s="141" t="s">
        <v>39</v>
      </c>
      <c r="P560" s="142">
        <f>O560*H560</f>
        <v>0</v>
      </c>
      <c r="Q560" s="142">
        <v>0</v>
      </c>
      <c r="R560" s="142">
        <f>Q560*H560</f>
        <v>0</v>
      </c>
      <c r="S560" s="142">
        <v>0</v>
      </c>
      <c r="T560" s="143">
        <f>S560*H560</f>
        <v>0</v>
      </c>
      <c r="AR560" s="144" t="s">
        <v>231</v>
      </c>
      <c r="AT560" s="144" t="s">
        <v>147</v>
      </c>
      <c r="AU560" s="144" t="s">
        <v>83</v>
      </c>
      <c r="AY560" s="15" t="s">
        <v>145</v>
      </c>
      <c r="BE560" s="145">
        <f>IF(N560="základní",J560,0)</f>
        <v>0</v>
      </c>
      <c r="BF560" s="145">
        <f>IF(N560="snížená",J560,0)</f>
        <v>0</v>
      </c>
      <c r="BG560" s="145">
        <f>IF(N560="zákl. přenesená",J560,0)</f>
        <v>0</v>
      </c>
      <c r="BH560" s="145">
        <f>IF(N560="sníž. přenesená",J560,0)</f>
        <v>0</v>
      </c>
      <c r="BI560" s="145">
        <f>IF(N560="nulová",J560,0)</f>
        <v>0</v>
      </c>
      <c r="BJ560" s="15" t="s">
        <v>79</v>
      </c>
      <c r="BK560" s="145">
        <f>ROUND(I560*H560,2)</f>
        <v>0</v>
      </c>
      <c r="BL560" s="15" t="s">
        <v>231</v>
      </c>
      <c r="BM560" s="144" t="s">
        <v>1007</v>
      </c>
    </row>
    <row r="561" spans="2:65" s="12" customFormat="1">
      <c r="B561" s="150"/>
      <c r="D561" s="146" t="s">
        <v>154</v>
      </c>
      <c r="E561" s="151" t="s">
        <v>1</v>
      </c>
      <c r="F561" s="152" t="s">
        <v>1008</v>
      </c>
      <c r="H561" s="153">
        <v>40.14</v>
      </c>
      <c r="I561" s="154"/>
      <c r="L561" s="150"/>
      <c r="M561" s="155"/>
      <c r="T561" s="156"/>
      <c r="AT561" s="151" t="s">
        <v>154</v>
      </c>
      <c r="AU561" s="151" t="s">
        <v>83</v>
      </c>
      <c r="AV561" s="12" t="s">
        <v>83</v>
      </c>
      <c r="AW561" s="12" t="s">
        <v>31</v>
      </c>
      <c r="AX561" s="12" t="s">
        <v>74</v>
      </c>
      <c r="AY561" s="151" t="s">
        <v>145</v>
      </c>
    </row>
    <row r="562" spans="2:65" s="12" customFormat="1">
      <c r="B562" s="150"/>
      <c r="D562" s="146" t="s">
        <v>154</v>
      </c>
      <c r="E562" s="151" t="s">
        <v>1</v>
      </c>
      <c r="F562" s="152" t="s">
        <v>1009</v>
      </c>
      <c r="H562" s="153">
        <v>7.2750000000000004</v>
      </c>
      <c r="I562" s="154"/>
      <c r="L562" s="150"/>
      <c r="M562" s="155"/>
      <c r="T562" s="156"/>
      <c r="AT562" s="151" t="s">
        <v>154</v>
      </c>
      <c r="AU562" s="151" t="s">
        <v>83</v>
      </c>
      <c r="AV562" s="12" t="s">
        <v>83</v>
      </c>
      <c r="AW562" s="12" t="s">
        <v>31</v>
      </c>
      <c r="AX562" s="12" t="s">
        <v>74</v>
      </c>
      <c r="AY562" s="151" t="s">
        <v>145</v>
      </c>
    </row>
    <row r="563" spans="2:65" s="1" customFormat="1" ht="16.5" customHeight="1">
      <c r="B563" s="131"/>
      <c r="C563" s="132" t="s">
        <v>1010</v>
      </c>
      <c r="D563" s="132" t="s">
        <v>147</v>
      </c>
      <c r="E563" s="133" t="s">
        <v>1011</v>
      </c>
      <c r="F563" s="134" t="s">
        <v>1012</v>
      </c>
      <c r="G563" s="135" t="s">
        <v>166</v>
      </c>
      <c r="H563" s="136">
        <v>94.83</v>
      </c>
      <c r="I563" s="137"/>
      <c r="J563" s="138">
        <f>ROUND(I563*H563,2)</f>
        <v>0</v>
      </c>
      <c r="K563" s="139"/>
      <c r="L563" s="30"/>
      <c r="M563" s="140" t="s">
        <v>1</v>
      </c>
      <c r="N563" s="141" t="s">
        <v>39</v>
      </c>
      <c r="P563" s="142">
        <f>O563*H563</f>
        <v>0</v>
      </c>
      <c r="Q563" s="142">
        <v>2.9999999999999997E-4</v>
      </c>
      <c r="R563" s="142">
        <f>Q563*H563</f>
        <v>2.8448999999999999E-2</v>
      </c>
      <c r="S563" s="142">
        <v>0</v>
      </c>
      <c r="T563" s="143">
        <f>S563*H563</f>
        <v>0</v>
      </c>
      <c r="AR563" s="144" t="s">
        <v>231</v>
      </c>
      <c r="AT563" s="144" t="s">
        <v>147</v>
      </c>
      <c r="AU563" s="144" t="s">
        <v>83</v>
      </c>
      <c r="AY563" s="15" t="s">
        <v>145</v>
      </c>
      <c r="BE563" s="145">
        <f>IF(N563="základní",J563,0)</f>
        <v>0</v>
      </c>
      <c r="BF563" s="145">
        <f>IF(N563="snížená",J563,0)</f>
        <v>0</v>
      </c>
      <c r="BG563" s="145">
        <f>IF(N563="zákl. přenesená",J563,0)</f>
        <v>0</v>
      </c>
      <c r="BH563" s="145">
        <f>IF(N563="sníž. přenesená",J563,0)</f>
        <v>0</v>
      </c>
      <c r="BI563" s="145">
        <f>IF(N563="nulová",J563,0)</f>
        <v>0</v>
      </c>
      <c r="BJ563" s="15" t="s">
        <v>79</v>
      </c>
      <c r="BK563" s="145">
        <f>ROUND(I563*H563,2)</f>
        <v>0</v>
      </c>
      <c r="BL563" s="15" t="s">
        <v>231</v>
      </c>
      <c r="BM563" s="144" t="s">
        <v>1013</v>
      </c>
    </row>
    <row r="564" spans="2:65" s="12" customFormat="1">
      <c r="B564" s="150"/>
      <c r="D564" s="146" t="s">
        <v>154</v>
      </c>
      <c r="E564" s="151" t="s">
        <v>1</v>
      </c>
      <c r="F564" s="152" t="s">
        <v>1008</v>
      </c>
      <c r="H564" s="153">
        <v>40.14</v>
      </c>
      <c r="I564" s="154"/>
      <c r="L564" s="150"/>
      <c r="M564" s="155"/>
      <c r="T564" s="156"/>
      <c r="AT564" s="151" t="s">
        <v>154</v>
      </c>
      <c r="AU564" s="151" t="s">
        <v>83</v>
      </c>
      <c r="AV564" s="12" t="s">
        <v>83</v>
      </c>
      <c r="AW564" s="12" t="s">
        <v>31</v>
      </c>
      <c r="AX564" s="12" t="s">
        <v>74</v>
      </c>
      <c r="AY564" s="151" t="s">
        <v>145</v>
      </c>
    </row>
    <row r="565" spans="2:65" s="12" customFormat="1">
      <c r="B565" s="150"/>
      <c r="D565" s="146" t="s">
        <v>154</v>
      </c>
      <c r="E565" s="151" t="s">
        <v>1</v>
      </c>
      <c r="F565" s="152" t="s">
        <v>1009</v>
      </c>
      <c r="H565" s="153">
        <v>7.2750000000000004</v>
      </c>
      <c r="I565" s="154"/>
      <c r="L565" s="150"/>
      <c r="M565" s="155"/>
      <c r="T565" s="156"/>
      <c r="AT565" s="151" t="s">
        <v>154</v>
      </c>
      <c r="AU565" s="151" t="s">
        <v>83</v>
      </c>
      <c r="AV565" s="12" t="s">
        <v>83</v>
      </c>
      <c r="AW565" s="12" t="s">
        <v>31</v>
      </c>
      <c r="AX565" s="12" t="s">
        <v>74</v>
      </c>
      <c r="AY565" s="151" t="s">
        <v>145</v>
      </c>
    </row>
    <row r="566" spans="2:65" s="12" customFormat="1">
      <c r="B566" s="150"/>
      <c r="D566" s="146" t="s">
        <v>154</v>
      </c>
      <c r="F566" s="152" t="s">
        <v>1014</v>
      </c>
      <c r="H566" s="153">
        <v>94.83</v>
      </c>
      <c r="I566" s="154"/>
      <c r="L566" s="150"/>
      <c r="M566" s="155"/>
      <c r="T566" s="156"/>
      <c r="AT566" s="151" t="s">
        <v>154</v>
      </c>
      <c r="AU566" s="151" t="s">
        <v>83</v>
      </c>
      <c r="AV566" s="12" t="s">
        <v>83</v>
      </c>
      <c r="AW566" s="12" t="s">
        <v>3</v>
      </c>
      <c r="AX566" s="12" t="s">
        <v>79</v>
      </c>
      <c r="AY566" s="151" t="s">
        <v>145</v>
      </c>
    </row>
    <row r="567" spans="2:65" s="1" customFormat="1" ht="21.75" customHeight="1">
      <c r="B567" s="131"/>
      <c r="C567" s="132" t="s">
        <v>1015</v>
      </c>
      <c r="D567" s="132" t="s">
        <v>147</v>
      </c>
      <c r="E567" s="133" t="s">
        <v>1016</v>
      </c>
      <c r="F567" s="134" t="s">
        <v>1017</v>
      </c>
      <c r="G567" s="135" t="s">
        <v>166</v>
      </c>
      <c r="H567" s="136">
        <v>40.14</v>
      </c>
      <c r="I567" s="137"/>
      <c r="J567" s="138">
        <f>ROUND(I567*H567,2)</f>
        <v>0</v>
      </c>
      <c r="K567" s="139"/>
      <c r="L567" s="30"/>
      <c r="M567" s="140" t="s">
        <v>1</v>
      </c>
      <c r="N567" s="141" t="s">
        <v>39</v>
      </c>
      <c r="P567" s="142">
        <f>O567*H567</f>
        <v>0</v>
      </c>
      <c r="Q567" s="142">
        <v>4.5500000000000002E-3</v>
      </c>
      <c r="R567" s="142">
        <f>Q567*H567</f>
        <v>0.18263700000000002</v>
      </c>
      <c r="S567" s="142">
        <v>0</v>
      </c>
      <c r="T567" s="143">
        <f>S567*H567</f>
        <v>0</v>
      </c>
      <c r="AR567" s="144" t="s">
        <v>231</v>
      </c>
      <c r="AT567" s="144" t="s">
        <v>147</v>
      </c>
      <c r="AU567" s="144" t="s">
        <v>83</v>
      </c>
      <c r="AY567" s="15" t="s">
        <v>145</v>
      </c>
      <c r="BE567" s="145">
        <f>IF(N567="základní",J567,0)</f>
        <v>0</v>
      </c>
      <c r="BF567" s="145">
        <f>IF(N567="snížená",J567,0)</f>
        <v>0</v>
      </c>
      <c r="BG567" s="145">
        <f>IF(N567="zákl. přenesená",J567,0)</f>
        <v>0</v>
      </c>
      <c r="BH567" s="145">
        <f>IF(N567="sníž. přenesená",J567,0)</f>
        <v>0</v>
      </c>
      <c r="BI567" s="145">
        <f>IF(N567="nulová",J567,0)</f>
        <v>0</v>
      </c>
      <c r="BJ567" s="15" t="s">
        <v>79</v>
      </c>
      <c r="BK567" s="145">
        <f>ROUND(I567*H567,2)</f>
        <v>0</v>
      </c>
      <c r="BL567" s="15" t="s">
        <v>231</v>
      </c>
      <c r="BM567" s="144" t="s">
        <v>1018</v>
      </c>
    </row>
    <row r="568" spans="2:65" s="12" customFormat="1">
      <c r="B568" s="150"/>
      <c r="D568" s="146" t="s">
        <v>154</v>
      </c>
      <c r="E568" s="151" t="s">
        <v>1</v>
      </c>
      <c r="F568" s="152" t="s">
        <v>1019</v>
      </c>
      <c r="H568" s="153">
        <v>40.14</v>
      </c>
      <c r="I568" s="154"/>
      <c r="L568" s="150"/>
      <c r="M568" s="155"/>
      <c r="T568" s="156"/>
      <c r="AT568" s="151" t="s">
        <v>154</v>
      </c>
      <c r="AU568" s="151" t="s">
        <v>83</v>
      </c>
      <c r="AV568" s="12" t="s">
        <v>83</v>
      </c>
      <c r="AW568" s="12" t="s">
        <v>31</v>
      </c>
      <c r="AX568" s="12" t="s">
        <v>74</v>
      </c>
      <c r="AY568" s="151" t="s">
        <v>145</v>
      </c>
    </row>
    <row r="569" spans="2:65" s="1" customFormat="1" ht="24.2" customHeight="1">
      <c r="B569" s="131"/>
      <c r="C569" s="132" t="s">
        <v>1020</v>
      </c>
      <c r="D569" s="132" t="s">
        <v>147</v>
      </c>
      <c r="E569" s="133" t="s">
        <v>1021</v>
      </c>
      <c r="F569" s="134" t="s">
        <v>1022</v>
      </c>
      <c r="G569" s="135" t="s">
        <v>434</v>
      </c>
      <c r="H569" s="136">
        <v>48.5</v>
      </c>
      <c r="I569" s="137"/>
      <c r="J569" s="138">
        <f>ROUND(I569*H569,2)</f>
        <v>0</v>
      </c>
      <c r="K569" s="139"/>
      <c r="L569" s="30"/>
      <c r="M569" s="140" t="s">
        <v>1</v>
      </c>
      <c r="N569" s="141" t="s">
        <v>39</v>
      </c>
      <c r="P569" s="142">
        <f>O569*H569</f>
        <v>0</v>
      </c>
      <c r="Q569" s="142">
        <v>5.8E-4</v>
      </c>
      <c r="R569" s="142">
        <f>Q569*H569</f>
        <v>2.8129999999999999E-2</v>
      </c>
      <c r="S569" s="142">
        <v>0</v>
      </c>
      <c r="T569" s="143">
        <f>S569*H569</f>
        <v>0</v>
      </c>
      <c r="AR569" s="144" t="s">
        <v>231</v>
      </c>
      <c r="AT569" s="144" t="s">
        <v>147</v>
      </c>
      <c r="AU569" s="144" t="s">
        <v>83</v>
      </c>
      <c r="AY569" s="15" t="s">
        <v>145</v>
      </c>
      <c r="BE569" s="145">
        <f>IF(N569="základní",J569,0)</f>
        <v>0</v>
      </c>
      <c r="BF569" s="145">
        <f>IF(N569="snížená",J569,0)</f>
        <v>0</v>
      </c>
      <c r="BG569" s="145">
        <f>IF(N569="zákl. přenesená",J569,0)</f>
        <v>0</v>
      </c>
      <c r="BH569" s="145">
        <f>IF(N569="sníž. přenesená",J569,0)</f>
        <v>0</v>
      </c>
      <c r="BI569" s="145">
        <f>IF(N569="nulová",J569,0)</f>
        <v>0</v>
      </c>
      <c r="BJ569" s="15" t="s">
        <v>79</v>
      </c>
      <c r="BK569" s="145">
        <f>ROUND(I569*H569,2)</f>
        <v>0</v>
      </c>
      <c r="BL569" s="15" t="s">
        <v>231</v>
      </c>
      <c r="BM569" s="144" t="s">
        <v>1023</v>
      </c>
    </row>
    <row r="570" spans="2:65" s="12" customFormat="1">
      <c r="B570" s="150"/>
      <c r="D570" s="146" t="s">
        <v>154</v>
      </c>
      <c r="E570" s="151" t="s">
        <v>1</v>
      </c>
      <c r="F570" s="152" t="s">
        <v>1024</v>
      </c>
      <c r="H570" s="153">
        <v>48.5</v>
      </c>
      <c r="I570" s="154"/>
      <c r="L570" s="150"/>
      <c r="M570" s="155"/>
      <c r="T570" s="156"/>
      <c r="AT570" s="151" t="s">
        <v>154</v>
      </c>
      <c r="AU570" s="151" t="s">
        <v>83</v>
      </c>
      <c r="AV570" s="12" t="s">
        <v>83</v>
      </c>
      <c r="AW570" s="12" t="s">
        <v>31</v>
      </c>
      <c r="AX570" s="12" t="s">
        <v>74</v>
      </c>
      <c r="AY570" s="151" t="s">
        <v>145</v>
      </c>
    </row>
    <row r="571" spans="2:65" s="1" customFormat="1" ht="37.9" customHeight="1">
      <c r="B571" s="131"/>
      <c r="C571" s="132" t="s">
        <v>1025</v>
      </c>
      <c r="D571" s="132" t="s">
        <v>147</v>
      </c>
      <c r="E571" s="133" t="s">
        <v>1026</v>
      </c>
      <c r="F571" s="134" t="s">
        <v>1027</v>
      </c>
      <c r="G571" s="135" t="s">
        <v>166</v>
      </c>
      <c r="H571" s="136">
        <v>40.14</v>
      </c>
      <c r="I571" s="137"/>
      <c r="J571" s="138">
        <f>ROUND(I571*H571,2)</f>
        <v>0</v>
      </c>
      <c r="K571" s="139"/>
      <c r="L571" s="30"/>
      <c r="M571" s="140" t="s">
        <v>1</v>
      </c>
      <c r="N571" s="141" t="s">
        <v>39</v>
      </c>
      <c r="P571" s="142">
        <f>O571*H571</f>
        <v>0</v>
      </c>
      <c r="Q571" s="142">
        <v>6.8900000000000003E-3</v>
      </c>
      <c r="R571" s="142">
        <f>Q571*H571</f>
        <v>0.27656459999999999</v>
      </c>
      <c r="S571" s="142">
        <v>0</v>
      </c>
      <c r="T571" s="143">
        <f>S571*H571</f>
        <v>0</v>
      </c>
      <c r="AR571" s="144" t="s">
        <v>231</v>
      </c>
      <c r="AT571" s="144" t="s">
        <v>147</v>
      </c>
      <c r="AU571" s="144" t="s">
        <v>83</v>
      </c>
      <c r="AY571" s="15" t="s">
        <v>145</v>
      </c>
      <c r="BE571" s="145">
        <f>IF(N571="základní",J571,0)</f>
        <v>0</v>
      </c>
      <c r="BF571" s="145">
        <f>IF(N571="snížená",J571,0)</f>
        <v>0</v>
      </c>
      <c r="BG571" s="145">
        <f>IF(N571="zákl. přenesená",J571,0)</f>
        <v>0</v>
      </c>
      <c r="BH571" s="145">
        <f>IF(N571="sníž. přenesená",J571,0)</f>
        <v>0</v>
      </c>
      <c r="BI571" s="145">
        <f>IF(N571="nulová",J571,0)</f>
        <v>0</v>
      </c>
      <c r="BJ571" s="15" t="s">
        <v>79</v>
      </c>
      <c r="BK571" s="145">
        <f>ROUND(I571*H571,2)</f>
        <v>0</v>
      </c>
      <c r="BL571" s="15" t="s">
        <v>231</v>
      </c>
      <c r="BM571" s="144" t="s">
        <v>1028</v>
      </c>
    </row>
    <row r="572" spans="2:65" s="12" customFormat="1">
      <c r="B572" s="150"/>
      <c r="D572" s="146" t="s">
        <v>154</v>
      </c>
      <c r="E572" s="151" t="s">
        <v>1</v>
      </c>
      <c r="F572" s="152" t="s">
        <v>1019</v>
      </c>
      <c r="H572" s="153">
        <v>40.14</v>
      </c>
      <c r="I572" s="154"/>
      <c r="L572" s="150"/>
      <c r="M572" s="155"/>
      <c r="T572" s="156"/>
      <c r="AT572" s="151" t="s">
        <v>154</v>
      </c>
      <c r="AU572" s="151" t="s">
        <v>83</v>
      </c>
      <c r="AV572" s="12" t="s">
        <v>83</v>
      </c>
      <c r="AW572" s="12" t="s">
        <v>31</v>
      </c>
      <c r="AX572" s="12" t="s">
        <v>74</v>
      </c>
      <c r="AY572" s="151" t="s">
        <v>145</v>
      </c>
    </row>
    <row r="573" spans="2:65" s="1" customFormat="1" ht="37.9" customHeight="1">
      <c r="B573" s="131"/>
      <c r="C573" s="163" t="s">
        <v>1029</v>
      </c>
      <c r="D573" s="163" t="s">
        <v>396</v>
      </c>
      <c r="E573" s="164" t="s">
        <v>1030</v>
      </c>
      <c r="F573" s="165" t="s">
        <v>1031</v>
      </c>
      <c r="G573" s="166" t="s">
        <v>166</v>
      </c>
      <c r="H573" s="167">
        <v>51.747</v>
      </c>
      <c r="I573" s="168"/>
      <c r="J573" s="169">
        <f>ROUND(I573*H573,2)</f>
        <v>0</v>
      </c>
      <c r="K573" s="170"/>
      <c r="L573" s="171"/>
      <c r="M573" s="172" t="s">
        <v>1</v>
      </c>
      <c r="N573" s="173" t="s">
        <v>39</v>
      </c>
      <c r="P573" s="142">
        <f>O573*H573</f>
        <v>0</v>
      </c>
      <c r="Q573" s="142">
        <v>1.9199999999999998E-2</v>
      </c>
      <c r="R573" s="142">
        <f>Q573*H573</f>
        <v>0.99354239999999994</v>
      </c>
      <c r="S573" s="142">
        <v>0</v>
      </c>
      <c r="T573" s="143">
        <f>S573*H573</f>
        <v>0</v>
      </c>
      <c r="AR573" s="144" t="s">
        <v>304</v>
      </c>
      <c r="AT573" s="144" t="s">
        <v>396</v>
      </c>
      <c r="AU573" s="144" t="s">
        <v>83</v>
      </c>
      <c r="AY573" s="15" t="s">
        <v>145</v>
      </c>
      <c r="BE573" s="145">
        <f>IF(N573="základní",J573,0)</f>
        <v>0</v>
      </c>
      <c r="BF573" s="145">
        <f>IF(N573="snížená",J573,0)</f>
        <v>0</v>
      </c>
      <c r="BG573" s="145">
        <f>IF(N573="zákl. přenesená",J573,0)</f>
        <v>0</v>
      </c>
      <c r="BH573" s="145">
        <f>IF(N573="sníž. přenesená",J573,0)</f>
        <v>0</v>
      </c>
      <c r="BI573" s="145">
        <f>IF(N573="nulová",J573,0)</f>
        <v>0</v>
      </c>
      <c r="BJ573" s="15" t="s">
        <v>79</v>
      </c>
      <c r="BK573" s="145">
        <f>ROUND(I573*H573,2)</f>
        <v>0</v>
      </c>
      <c r="BL573" s="15" t="s">
        <v>231</v>
      </c>
      <c r="BM573" s="144" t="s">
        <v>1032</v>
      </c>
    </row>
    <row r="574" spans="2:65" s="12" customFormat="1">
      <c r="B574" s="150"/>
      <c r="D574" s="146" t="s">
        <v>154</v>
      </c>
      <c r="E574" s="151" t="s">
        <v>1</v>
      </c>
      <c r="F574" s="152" t="s">
        <v>1008</v>
      </c>
      <c r="H574" s="153">
        <v>40.14</v>
      </c>
      <c r="I574" s="154"/>
      <c r="L574" s="150"/>
      <c r="M574" s="155"/>
      <c r="T574" s="156"/>
      <c r="AT574" s="151" t="s">
        <v>154</v>
      </c>
      <c r="AU574" s="151" t="s">
        <v>83</v>
      </c>
      <c r="AV574" s="12" t="s">
        <v>83</v>
      </c>
      <c r="AW574" s="12" t="s">
        <v>31</v>
      </c>
      <c r="AX574" s="12" t="s">
        <v>74</v>
      </c>
      <c r="AY574" s="151" t="s">
        <v>145</v>
      </c>
    </row>
    <row r="575" spans="2:65" s="12" customFormat="1">
      <c r="B575" s="150"/>
      <c r="D575" s="146" t="s">
        <v>154</v>
      </c>
      <c r="E575" s="151" t="s">
        <v>1</v>
      </c>
      <c r="F575" s="152" t="s">
        <v>1033</v>
      </c>
      <c r="H575" s="153">
        <v>6.0629999999999997</v>
      </c>
      <c r="I575" s="154"/>
      <c r="L575" s="150"/>
      <c r="M575" s="155"/>
      <c r="T575" s="156"/>
      <c r="AT575" s="151" t="s">
        <v>154</v>
      </c>
      <c r="AU575" s="151" t="s">
        <v>83</v>
      </c>
      <c r="AV575" s="12" t="s">
        <v>83</v>
      </c>
      <c r="AW575" s="12" t="s">
        <v>31</v>
      </c>
      <c r="AX575" s="12" t="s">
        <v>74</v>
      </c>
      <c r="AY575" s="151" t="s">
        <v>145</v>
      </c>
    </row>
    <row r="576" spans="2:65" s="12" customFormat="1">
      <c r="B576" s="150"/>
      <c r="D576" s="146" t="s">
        <v>154</v>
      </c>
      <c r="F576" s="152" t="s">
        <v>1034</v>
      </c>
      <c r="H576" s="153">
        <v>51.747</v>
      </c>
      <c r="I576" s="154"/>
      <c r="L576" s="150"/>
      <c r="M576" s="155"/>
      <c r="T576" s="156"/>
      <c r="AT576" s="151" t="s">
        <v>154</v>
      </c>
      <c r="AU576" s="151" t="s">
        <v>83</v>
      </c>
      <c r="AV576" s="12" t="s">
        <v>83</v>
      </c>
      <c r="AW576" s="12" t="s">
        <v>3</v>
      </c>
      <c r="AX576" s="12" t="s">
        <v>79</v>
      </c>
      <c r="AY576" s="151" t="s">
        <v>145</v>
      </c>
    </row>
    <row r="577" spans="2:65" s="1" customFormat="1" ht="37.9" customHeight="1">
      <c r="B577" s="131"/>
      <c r="C577" s="132" t="s">
        <v>1035</v>
      </c>
      <c r="D577" s="132" t="s">
        <v>147</v>
      </c>
      <c r="E577" s="133" t="s">
        <v>1036</v>
      </c>
      <c r="F577" s="134" t="s">
        <v>1037</v>
      </c>
      <c r="G577" s="135" t="s">
        <v>166</v>
      </c>
      <c r="H577" s="136">
        <v>34.9</v>
      </c>
      <c r="I577" s="137"/>
      <c r="J577" s="138">
        <f>ROUND(I577*H577,2)</f>
        <v>0</v>
      </c>
      <c r="K577" s="139"/>
      <c r="L577" s="30"/>
      <c r="M577" s="140" t="s">
        <v>1</v>
      </c>
      <c r="N577" s="141" t="s">
        <v>39</v>
      </c>
      <c r="P577" s="142">
        <f>O577*H577</f>
        <v>0</v>
      </c>
      <c r="Q577" s="142">
        <v>1.5E-3</v>
      </c>
      <c r="R577" s="142">
        <f>Q577*H577</f>
        <v>5.2350000000000001E-2</v>
      </c>
      <c r="S577" s="142">
        <v>0</v>
      </c>
      <c r="T577" s="143">
        <f>S577*H577</f>
        <v>0</v>
      </c>
      <c r="AR577" s="144" t="s">
        <v>231</v>
      </c>
      <c r="AT577" s="144" t="s">
        <v>147</v>
      </c>
      <c r="AU577" s="144" t="s">
        <v>83</v>
      </c>
      <c r="AY577" s="15" t="s">
        <v>145</v>
      </c>
      <c r="BE577" s="145">
        <f>IF(N577="základní",J577,0)</f>
        <v>0</v>
      </c>
      <c r="BF577" s="145">
        <f>IF(N577="snížená",J577,0)</f>
        <v>0</v>
      </c>
      <c r="BG577" s="145">
        <f>IF(N577="zákl. přenesená",J577,0)</f>
        <v>0</v>
      </c>
      <c r="BH577" s="145">
        <f>IF(N577="sníž. přenesená",J577,0)</f>
        <v>0</v>
      </c>
      <c r="BI577" s="145">
        <f>IF(N577="nulová",J577,0)</f>
        <v>0</v>
      </c>
      <c r="BJ577" s="15" t="s">
        <v>79</v>
      </c>
      <c r="BK577" s="145">
        <f>ROUND(I577*H577,2)</f>
        <v>0</v>
      </c>
      <c r="BL577" s="15" t="s">
        <v>231</v>
      </c>
      <c r="BM577" s="144" t="s">
        <v>1038</v>
      </c>
    </row>
    <row r="578" spans="2:65" s="13" customFormat="1">
      <c r="B578" s="157"/>
      <c r="D578" s="146" t="s">
        <v>154</v>
      </c>
      <c r="E578" s="158" t="s">
        <v>1</v>
      </c>
      <c r="F578" s="159" t="s">
        <v>1039</v>
      </c>
      <c r="H578" s="158" t="s">
        <v>1</v>
      </c>
      <c r="I578" s="160"/>
      <c r="L578" s="157"/>
      <c r="M578" s="161"/>
      <c r="T578" s="162"/>
      <c r="AT578" s="158" t="s">
        <v>154</v>
      </c>
      <c r="AU578" s="158" t="s">
        <v>83</v>
      </c>
      <c r="AV578" s="13" t="s">
        <v>79</v>
      </c>
      <c r="AW578" s="13" t="s">
        <v>31</v>
      </c>
      <c r="AX578" s="13" t="s">
        <v>74</v>
      </c>
      <c r="AY578" s="158" t="s">
        <v>145</v>
      </c>
    </row>
    <row r="579" spans="2:65" s="12" customFormat="1">
      <c r="B579" s="150"/>
      <c r="D579" s="146" t="s">
        <v>154</v>
      </c>
      <c r="E579" s="151" t="s">
        <v>1</v>
      </c>
      <c r="F579" s="152" t="s">
        <v>1040</v>
      </c>
      <c r="H579" s="153">
        <v>19.899999999999999</v>
      </c>
      <c r="I579" s="154"/>
      <c r="L579" s="150"/>
      <c r="M579" s="155"/>
      <c r="T579" s="156"/>
      <c r="AT579" s="151" t="s">
        <v>154</v>
      </c>
      <c r="AU579" s="151" t="s">
        <v>83</v>
      </c>
      <c r="AV579" s="12" t="s">
        <v>83</v>
      </c>
      <c r="AW579" s="12" t="s">
        <v>31</v>
      </c>
      <c r="AX579" s="12" t="s">
        <v>74</v>
      </c>
      <c r="AY579" s="151" t="s">
        <v>145</v>
      </c>
    </row>
    <row r="580" spans="2:65" s="12" customFormat="1">
      <c r="B580" s="150"/>
      <c r="D580" s="146" t="s">
        <v>154</v>
      </c>
      <c r="E580" s="151" t="s">
        <v>1</v>
      </c>
      <c r="F580" s="152" t="s">
        <v>1041</v>
      </c>
      <c r="H580" s="153">
        <v>15</v>
      </c>
      <c r="I580" s="154"/>
      <c r="L580" s="150"/>
      <c r="M580" s="155"/>
      <c r="T580" s="156"/>
      <c r="AT580" s="151" t="s">
        <v>154</v>
      </c>
      <c r="AU580" s="151" t="s">
        <v>83</v>
      </c>
      <c r="AV580" s="12" t="s">
        <v>83</v>
      </c>
      <c r="AW580" s="12" t="s">
        <v>31</v>
      </c>
      <c r="AX580" s="12" t="s">
        <v>74</v>
      </c>
      <c r="AY580" s="151" t="s">
        <v>145</v>
      </c>
    </row>
    <row r="581" spans="2:65" s="1" customFormat="1" ht="24.2" customHeight="1">
      <c r="B581" s="131"/>
      <c r="C581" s="132" t="s">
        <v>1042</v>
      </c>
      <c r="D581" s="132" t="s">
        <v>147</v>
      </c>
      <c r="E581" s="133" t="s">
        <v>1043</v>
      </c>
      <c r="F581" s="134" t="s">
        <v>1044</v>
      </c>
      <c r="G581" s="135" t="s">
        <v>166</v>
      </c>
      <c r="H581" s="136">
        <v>47.414999999999999</v>
      </c>
      <c r="I581" s="137"/>
      <c r="J581" s="138">
        <f>ROUND(I581*H581,2)</f>
        <v>0</v>
      </c>
      <c r="K581" s="139"/>
      <c r="L581" s="30"/>
      <c r="M581" s="140" t="s">
        <v>1</v>
      </c>
      <c r="N581" s="141" t="s">
        <v>39</v>
      </c>
      <c r="P581" s="142">
        <f>O581*H581</f>
        <v>0</v>
      </c>
      <c r="Q581" s="142">
        <v>5.0000000000000002E-5</v>
      </c>
      <c r="R581" s="142">
        <f>Q581*H581</f>
        <v>2.37075E-3</v>
      </c>
      <c r="S581" s="142">
        <v>0</v>
      </c>
      <c r="T581" s="143">
        <f>S581*H581</f>
        <v>0</v>
      </c>
      <c r="AR581" s="144" t="s">
        <v>231</v>
      </c>
      <c r="AT581" s="144" t="s">
        <v>147</v>
      </c>
      <c r="AU581" s="144" t="s">
        <v>83</v>
      </c>
      <c r="AY581" s="15" t="s">
        <v>145</v>
      </c>
      <c r="BE581" s="145">
        <f>IF(N581="základní",J581,0)</f>
        <v>0</v>
      </c>
      <c r="BF581" s="145">
        <f>IF(N581="snížená",J581,0)</f>
        <v>0</v>
      </c>
      <c r="BG581" s="145">
        <f>IF(N581="zákl. přenesená",J581,0)</f>
        <v>0</v>
      </c>
      <c r="BH581" s="145">
        <f>IF(N581="sníž. přenesená",J581,0)</f>
        <v>0</v>
      </c>
      <c r="BI581" s="145">
        <f>IF(N581="nulová",J581,0)</f>
        <v>0</v>
      </c>
      <c r="BJ581" s="15" t="s">
        <v>79</v>
      </c>
      <c r="BK581" s="145">
        <f>ROUND(I581*H581,2)</f>
        <v>0</v>
      </c>
      <c r="BL581" s="15" t="s">
        <v>231</v>
      </c>
      <c r="BM581" s="144" t="s">
        <v>1045</v>
      </c>
    </row>
    <row r="582" spans="2:65" s="1" customFormat="1" ht="24.2" customHeight="1">
      <c r="B582" s="131"/>
      <c r="C582" s="132" t="s">
        <v>1046</v>
      </c>
      <c r="D582" s="132" t="s">
        <v>147</v>
      </c>
      <c r="E582" s="133" t="s">
        <v>1047</v>
      </c>
      <c r="F582" s="134" t="s">
        <v>1048</v>
      </c>
      <c r="G582" s="135" t="s">
        <v>150</v>
      </c>
      <c r="H582" s="136">
        <v>1.5640000000000001</v>
      </c>
      <c r="I582" s="137"/>
      <c r="J582" s="138">
        <f>ROUND(I582*H582,2)</f>
        <v>0</v>
      </c>
      <c r="K582" s="139"/>
      <c r="L582" s="30"/>
      <c r="M582" s="140" t="s">
        <v>1</v>
      </c>
      <c r="N582" s="141" t="s">
        <v>39</v>
      </c>
      <c r="P582" s="142">
        <f>O582*H582</f>
        <v>0</v>
      </c>
      <c r="Q582" s="142">
        <v>0</v>
      </c>
      <c r="R582" s="142">
        <f>Q582*H582</f>
        <v>0</v>
      </c>
      <c r="S582" s="142">
        <v>0</v>
      </c>
      <c r="T582" s="143">
        <f>S582*H582</f>
        <v>0</v>
      </c>
      <c r="AR582" s="144" t="s">
        <v>231</v>
      </c>
      <c r="AT582" s="144" t="s">
        <v>147</v>
      </c>
      <c r="AU582" s="144" t="s">
        <v>83</v>
      </c>
      <c r="AY582" s="15" t="s">
        <v>145</v>
      </c>
      <c r="BE582" s="145">
        <f>IF(N582="základní",J582,0)</f>
        <v>0</v>
      </c>
      <c r="BF582" s="145">
        <f>IF(N582="snížená",J582,0)</f>
        <v>0</v>
      </c>
      <c r="BG582" s="145">
        <f>IF(N582="zákl. přenesená",J582,0)</f>
        <v>0</v>
      </c>
      <c r="BH582" s="145">
        <f>IF(N582="sníž. přenesená",J582,0)</f>
        <v>0</v>
      </c>
      <c r="BI582" s="145">
        <f>IF(N582="nulová",J582,0)</f>
        <v>0</v>
      </c>
      <c r="BJ582" s="15" t="s">
        <v>79</v>
      </c>
      <c r="BK582" s="145">
        <f>ROUND(I582*H582,2)</f>
        <v>0</v>
      </c>
      <c r="BL582" s="15" t="s">
        <v>231</v>
      </c>
      <c r="BM582" s="144" t="s">
        <v>1049</v>
      </c>
    </row>
    <row r="583" spans="2:65" s="1" customFormat="1" ht="24.2" customHeight="1">
      <c r="B583" s="131"/>
      <c r="C583" s="132" t="s">
        <v>1050</v>
      </c>
      <c r="D583" s="132" t="s">
        <v>147</v>
      </c>
      <c r="E583" s="133" t="s">
        <v>1051</v>
      </c>
      <c r="F583" s="134" t="s">
        <v>1052</v>
      </c>
      <c r="G583" s="135" t="s">
        <v>150</v>
      </c>
      <c r="H583" s="136">
        <v>1.5640000000000001</v>
      </c>
      <c r="I583" s="137"/>
      <c r="J583" s="138">
        <f>ROUND(I583*H583,2)</f>
        <v>0</v>
      </c>
      <c r="K583" s="139"/>
      <c r="L583" s="30"/>
      <c r="M583" s="140" t="s">
        <v>1</v>
      </c>
      <c r="N583" s="141" t="s">
        <v>39</v>
      </c>
      <c r="P583" s="142">
        <f>O583*H583</f>
        <v>0</v>
      </c>
      <c r="Q583" s="142">
        <v>0</v>
      </c>
      <c r="R583" s="142">
        <f>Q583*H583</f>
        <v>0</v>
      </c>
      <c r="S583" s="142">
        <v>0</v>
      </c>
      <c r="T583" s="143">
        <f>S583*H583</f>
        <v>0</v>
      </c>
      <c r="AR583" s="144" t="s">
        <v>231</v>
      </c>
      <c r="AT583" s="144" t="s">
        <v>147</v>
      </c>
      <c r="AU583" s="144" t="s">
        <v>83</v>
      </c>
      <c r="AY583" s="15" t="s">
        <v>145</v>
      </c>
      <c r="BE583" s="145">
        <f>IF(N583="základní",J583,0)</f>
        <v>0</v>
      </c>
      <c r="BF583" s="145">
        <f>IF(N583="snížená",J583,0)</f>
        <v>0</v>
      </c>
      <c r="BG583" s="145">
        <f>IF(N583="zákl. přenesená",J583,0)</f>
        <v>0</v>
      </c>
      <c r="BH583" s="145">
        <f>IF(N583="sníž. přenesená",J583,0)</f>
        <v>0</v>
      </c>
      <c r="BI583" s="145">
        <f>IF(N583="nulová",J583,0)</f>
        <v>0</v>
      </c>
      <c r="BJ583" s="15" t="s">
        <v>79</v>
      </c>
      <c r="BK583" s="145">
        <f>ROUND(I583*H583,2)</f>
        <v>0</v>
      </c>
      <c r="BL583" s="15" t="s">
        <v>231</v>
      </c>
      <c r="BM583" s="144" t="s">
        <v>1053</v>
      </c>
    </row>
    <row r="584" spans="2:65" s="11" customFormat="1" ht="22.9" customHeight="1">
      <c r="B584" s="119"/>
      <c r="D584" s="120" t="s">
        <v>73</v>
      </c>
      <c r="E584" s="129" t="s">
        <v>1054</v>
      </c>
      <c r="F584" s="129" t="s">
        <v>1055</v>
      </c>
      <c r="I584" s="122"/>
      <c r="J584" s="130">
        <f>BK584</f>
        <v>0</v>
      </c>
      <c r="L584" s="119"/>
      <c r="M584" s="124"/>
      <c r="P584" s="125">
        <f>SUM(P585:P602)</f>
        <v>0</v>
      </c>
      <c r="R584" s="125">
        <f>SUM(R585:R602)</f>
        <v>3.8322153999999991</v>
      </c>
      <c r="T584" s="126">
        <f>SUM(T585:T602)</f>
        <v>0</v>
      </c>
      <c r="AR584" s="120" t="s">
        <v>83</v>
      </c>
      <c r="AT584" s="127" t="s">
        <v>73</v>
      </c>
      <c r="AU584" s="127" t="s">
        <v>79</v>
      </c>
      <c r="AY584" s="120" t="s">
        <v>145</v>
      </c>
      <c r="BK584" s="128">
        <f>SUM(BK585:BK602)</f>
        <v>0</v>
      </c>
    </row>
    <row r="585" spans="2:65" s="1" customFormat="1" ht="16.5" customHeight="1">
      <c r="B585" s="131"/>
      <c r="C585" s="132" t="s">
        <v>1056</v>
      </c>
      <c r="D585" s="132" t="s">
        <v>147</v>
      </c>
      <c r="E585" s="133" t="s">
        <v>1057</v>
      </c>
      <c r="F585" s="134" t="s">
        <v>1058</v>
      </c>
      <c r="G585" s="135" t="s">
        <v>166</v>
      </c>
      <c r="H585" s="136">
        <v>168.62</v>
      </c>
      <c r="I585" s="137"/>
      <c r="J585" s="138">
        <f>ROUND(I585*H585,2)</f>
        <v>0</v>
      </c>
      <c r="K585" s="139"/>
      <c r="L585" s="30"/>
      <c r="M585" s="140" t="s">
        <v>1</v>
      </c>
      <c r="N585" s="141" t="s">
        <v>39</v>
      </c>
      <c r="P585" s="142">
        <f>O585*H585</f>
        <v>0</v>
      </c>
      <c r="Q585" s="142">
        <v>0</v>
      </c>
      <c r="R585" s="142">
        <f>Q585*H585</f>
        <v>0</v>
      </c>
      <c r="S585" s="142">
        <v>0</v>
      </c>
      <c r="T585" s="143">
        <f>S585*H585</f>
        <v>0</v>
      </c>
      <c r="AR585" s="144" t="s">
        <v>231</v>
      </c>
      <c r="AT585" s="144" t="s">
        <v>147</v>
      </c>
      <c r="AU585" s="144" t="s">
        <v>83</v>
      </c>
      <c r="AY585" s="15" t="s">
        <v>145</v>
      </c>
      <c r="BE585" s="145">
        <f>IF(N585="základní",J585,0)</f>
        <v>0</v>
      </c>
      <c r="BF585" s="145">
        <f>IF(N585="snížená",J585,0)</f>
        <v>0</v>
      </c>
      <c r="BG585" s="145">
        <f>IF(N585="zákl. přenesená",J585,0)</f>
        <v>0</v>
      </c>
      <c r="BH585" s="145">
        <f>IF(N585="sníž. přenesená",J585,0)</f>
        <v>0</v>
      </c>
      <c r="BI585" s="145">
        <f>IF(N585="nulová",J585,0)</f>
        <v>0</v>
      </c>
      <c r="BJ585" s="15" t="s">
        <v>79</v>
      </c>
      <c r="BK585" s="145">
        <f>ROUND(I585*H585,2)</f>
        <v>0</v>
      </c>
      <c r="BL585" s="15" t="s">
        <v>231</v>
      </c>
      <c r="BM585" s="144" t="s">
        <v>1059</v>
      </c>
    </row>
    <row r="586" spans="2:65" s="13" customFormat="1">
      <c r="B586" s="157"/>
      <c r="D586" s="146" t="s">
        <v>154</v>
      </c>
      <c r="E586" s="158" t="s">
        <v>1</v>
      </c>
      <c r="F586" s="159" t="s">
        <v>1060</v>
      </c>
      <c r="H586" s="158" t="s">
        <v>1</v>
      </c>
      <c r="I586" s="160"/>
      <c r="L586" s="157"/>
      <c r="M586" s="161"/>
      <c r="T586" s="162"/>
      <c r="AT586" s="158" t="s">
        <v>154</v>
      </c>
      <c r="AU586" s="158" t="s">
        <v>83</v>
      </c>
      <c r="AV586" s="13" t="s">
        <v>79</v>
      </c>
      <c r="AW586" s="13" t="s">
        <v>31</v>
      </c>
      <c r="AX586" s="13" t="s">
        <v>74</v>
      </c>
      <c r="AY586" s="158" t="s">
        <v>145</v>
      </c>
    </row>
    <row r="587" spans="2:65" s="12" customFormat="1">
      <c r="B587" s="150"/>
      <c r="D587" s="146" t="s">
        <v>154</v>
      </c>
      <c r="E587" s="151" t="s">
        <v>1</v>
      </c>
      <c r="F587" s="152" t="s">
        <v>1061</v>
      </c>
      <c r="H587" s="153">
        <v>159.69999999999999</v>
      </c>
      <c r="I587" s="154"/>
      <c r="L587" s="150"/>
      <c r="M587" s="155"/>
      <c r="T587" s="156"/>
      <c r="AT587" s="151" t="s">
        <v>154</v>
      </c>
      <c r="AU587" s="151" t="s">
        <v>83</v>
      </c>
      <c r="AV587" s="12" t="s">
        <v>83</v>
      </c>
      <c r="AW587" s="12" t="s">
        <v>31</v>
      </c>
      <c r="AX587" s="12" t="s">
        <v>74</v>
      </c>
      <c r="AY587" s="151" t="s">
        <v>145</v>
      </c>
    </row>
    <row r="588" spans="2:65" s="12" customFormat="1">
      <c r="B588" s="150"/>
      <c r="D588" s="146" t="s">
        <v>154</v>
      </c>
      <c r="E588" s="151" t="s">
        <v>1</v>
      </c>
      <c r="F588" s="152" t="s">
        <v>1062</v>
      </c>
      <c r="H588" s="153">
        <v>8.92</v>
      </c>
      <c r="I588" s="154"/>
      <c r="L588" s="150"/>
      <c r="M588" s="155"/>
      <c r="T588" s="156"/>
      <c r="AT588" s="151" t="s">
        <v>154</v>
      </c>
      <c r="AU588" s="151" t="s">
        <v>83</v>
      </c>
      <c r="AV588" s="12" t="s">
        <v>83</v>
      </c>
      <c r="AW588" s="12" t="s">
        <v>31</v>
      </c>
      <c r="AX588" s="12" t="s">
        <v>74</v>
      </c>
      <c r="AY588" s="151" t="s">
        <v>145</v>
      </c>
    </row>
    <row r="589" spans="2:65" s="1" customFormat="1" ht="24.2" customHeight="1">
      <c r="B589" s="131"/>
      <c r="C589" s="132" t="s">
        <v>1063</v>
      </c>
      <c r="D589" s="132" t="s">
        <v>147</v>
      </c>
      <c r="E589" s="133" t="s">
        <v>1064</v>
      </c>
      <c r="F589" s="134" t="s">
        <v>1065</v>
      </c>
      <c r="G589" s="135" t="s">
        <v>166</v>
      </c>
      <c r="H589" s="136">
        <v>337.24</v>
      </c>
      <c r="I589" s="137"/>
      <c r="J589" s="138">
        <f>ROUND(I589*H589,2)</f>
        <v>0</v>
      </c>
      <c r="K589" s="139"/>
      <c r="L589" s="30"/>
      <c r="M589" s="140" t="s">
        <v>1</v>
      </c>
      <c r="N589" s="141" t="s">
        <v>39</v>
      </c>
      <c r="P589" s="142">
        <f>O589*H589</f>
        <v>0</v>
      </c>
      <c r="Q589" s="142">
        <v>3.0000000000000001E-5</v>
      </c>
      <c r="R589" s="142">
        <f>Q589*H589</f>
        <v>1.01172E-2</v>
      </c>
      <c r="S589" s="142">
        <v>0</v>
      </c>
      <c r="T589" s="143">
        <f>S589*H589</f>
        <v>0</v>
      </c>
      <c r="AR589" s="144" t="s">
        <v>231</v>
      </c>
      <c r="AT589" s="144" t="s">
        <v>147</v>
      </c>
      <c r="AU589" s="144" t="s">
        <v>83</v>
      </c>
      <c r="AY589" s="15" t="s">
        <v>145</v>
      </c>
      <c r="BE589" s="145">
        <f>IF(N589="základní",J589,0)</f>
        <v>0</v>
      </c>
      <c r="BF589" s="145">
        <f>IF(N589="snížená",J589,0)</f>
        <v>0</v>
      </c>
      <c r="BG589" s="145">
        <f>IF(N589="zákl. přenesená",J589,0)</f>
        <v>0</v>
      </c>
      <c r="BH589" s="145">
        <f>IF(N589="sníž. přenesená",J589,0)</f>
        <v>0</v>
      </c>
      <c r="BI589" s="145">
        <f>IF(N589="nulová",J589,0)</f>
        <v>0</v>
      </c>
      <c r="BJ589" s="15" t="s">
        <v>79</v>
      </c>
      <c r="BK589" s="145">
        <f>ROUND(I589*H589,2)</f>
        <v>0</v>
      </c>
      <c r="BL589" s="15" t="s">
        <v>231</v>
      </c>
      <c r="BM589" s="144" t="s">
        <v>1066</v>
      </c>
    </row>
    <row r="590" spans="2:65" s="12" customFormat="1">
      <c r="B590" s="150"/>
      <c r="D590" s="146" t="s">
        <v>154</v>
      </c>
      <c r="F590" s="152" t="s">
        <v>1067</v>
      </c>
      <c r="H590" s="153">
        <v>337.24</v>
      </c>
      <c r="I590" s="154"/>
      <c r="L590" s="150"/>
      <c r="M590" s="155"/>
      <c r="T590" s="156"/>
      <c r="AT590" s="151" t="s">
        <v>154</v>
      </c>
      <c r="AU590" s="151" t="s">
        <v>83</v>
      </c>
      <c r="AV590" s="12" t="s">
        <v>83</v>
      </c>
      <c r="AW590" s="12" t="s">
        <v>3</v>
      </c>
      <c r="AX590" s="12" t="s">
        <v>79</v>
      </c>
      <c r="AY590" s="151" t="s">
        <v>145</v>
      </c>
    </row>
    <row r="591" spans="2:65" s="1" customFormat="1" ht="33" customHeight="1">
      <c r="B591" s="131"/>
      <c r="C591" s="132" t="s">
        <v>1068</v>
      </c>
      <c r="D591" s="132" t="s">
        <v>147</v>
      </c>
      <c r="E591" s="133" t="s">
        <v>1069</v>
      </c>
      <c r="F591" s="134" t="s">
        <v>1070</v>
      </c>
      <c r="G591" s="135" t="s">
        <v>166</v>
      </c>
      <c r="H591" s="136">
        <v>159.69999999999999</v>
      </c>
      <c r="I591" s="137"/>
      <c r="J591" s="138">
        <f>ROUND(I591*H591,2)</f>
        <v>0</v>
      </c>
      <c r="K591" s="139"/>
      <c r="L591" s="30"/>
      <c r="M591" s="140" t="s">
        <v>1</v>
      </c>
      <c r="N591" s="141" t="s">
        <v>39</v>
      </c>
      <c r="P591" s="142">
        <f>O591*H591</f>
        <v>0</v>
      </c>
      <c r="Q591" s="142">
        <v>4.4999999999999997E-3</v>
      </c>
      <c r="R591" s="142">
        <f>Q591*H591</f>
        <v>0.7186499999999999</v>
      </c>
      <c r="S591" s="142">
        <v>0</v>
      </c>
      <c r="T591" s="143">
        <f>S591*H591</f>
        <v>0</v>
      </c>
      <c r="AR591" s="144" t="s">
        <v>231</v>
      </c>
      <c r="AT591" s="144" t="s">
        <v>147</v>
      </c>
      <c r="AU591" s="144" t="s">
        <v>83</v>
      </c>
      <c r="AY591" s="15" t="s">
        <v>145</v>
      </c>
      <c r="BE591" s="145">
        <f>IF(N591="základní",J591,0)</f>
        <v>0</v>
      </c>
      <c r="BF591" s="145">
        <f>IF(N591="snížená",J591,0)</f>
        <v>0</v>
      </c>
      <c r="BG591" s="145">
        <f>IF(N591="zákl. přenesená",J591,0)</f>
        <v>0</v>
      </c>
      <c r="BH591" s="145">
        <f>IF(N591="sníž. přenesená",J591,0)</f>
        <v>0</v>
      </c>
      <c r="BI591" s="145">
        <f>IF(N591="nulová",J591,0)</f>
        <v>0</v>
      </c>
      <c r="BJ591" s="15" t="s">
        <v>79</v>
      </c>
      <c r="BK591" s="145">
        <f>ROUND(I591*H591,2)</f>
        <v>0</v>
      </c>
      <c r="BL591" s="15" t="s">
        <v>231</v>
      </c>
      <c r="BM591" s="144" t="s">
        <v>1071</v>
      </c>
    </row>
    <row r="592" spans="2:65" s="12" customFormat="1">
      <c r="B592" s="150"/>
      <c r="D592" s="146" t="s">
        <v>154</v>
      </c>
      <c r="E592" s="151" t="s">
        <v>1</v>
      </c>
      <c r="F592" s="152" t="s">
        <v>1072</v>
      </c>
      <c r="H592" s="153">
        <v>159.69999999999999</v>
      </c>
      <c r="I592" s="154"/>
      <c r="L592" s="150"/>
      <c r="M592" s="155"/>
      <c r="T592" s="156"/>
      <c r="AT592" s="151" t="s">
        <v>154</v>
      </c>
      <c r="AU592" s="151" t="s">
        <v>83</v>
      </c>
      <c r="AV592" s="12" t="s">
        <v>83</v>
      </c>
      <c r="AW592" s="12" t="s">
        <v>31</v>
      </c>
      <c r="AX592" s="12" t="s">
        <v>74</v>
      </c>
      <c r="AY592" s="151" t="s">
        <v>145</v>
      </c>
    </row>
    <row r="593" spans="2:65" s="1" customFormat="1" ht="24.2" customHeight="1">
      <c r="B593" s="131"/>
      <c r="C593" s="132" t="s">
        <v>1073</v>
      </c>
      <c r="D593" s="132" t="s">
        <v>147</v>
      </c>
      <c r="E593" s="133" t="s">
        <v>1074</v>
      </c>
      <c r="F593" s="134" t="s">
        <v>1075</v>
      </c>
      <c r="G593" s="135" t="s">
        <v>434</v>
      </c>
      <c r="H593" s="136">
        <v>89.2</v>
      </c>
      <c r="I593" s="137"/>
      <c r="J593" s="138">
        <f>ROUND(I593*H593,2)</f>
        <v>0</v>
      </c>
      <c r="K593" s="139"/>
      <c r="L593" s="30"/>
      <c r="M593" s="140" t="s">
        <v>1</v>
      </c>
      <c r="N593" s="141" t="s">
        <v>39</v>
      </c>
      <c r="P593" s="142">
        <f>O593*H593</f>
        <v>0</v>
      </c>
      <c r="Q593" s="142">
        <v>4.0000000000000003E-5</v>
      </c>
      <c r="R593" s="142">
        <f>Q593*H593</f>
        <v>3.5680000000000004E-3</v>
      </c>
      <c r="S593" s="142">
        <v>0</v>
      </c>
      <c r="T593" s="143">
        <f>S593*H593</f>
        <v>0</v>
      </c>
      <c r="AR593" s="144" t="s">
        <v>231</v>
      </c>
      <c r="AT593" s="144" t="s">
        <v>147</v>
      </c>
      <c r="AU593" s="144" t="s">
        <v>83</v>
      </c>
      <c r="AY593" s="15" t="s">
        <v>145</v>
      </c>
      <c r="BE593" s="145">
        <f>IF(N593="základní",J593,0)</f>
        <v>0</v>
      </c>
      <c r="BF593" s="145">
        <f>IF(N593="snížená",J593,0)</f>
        <v>0</v>
      </c>
      <c r="BG593" s="145">
        <f>IF(N593="zákl. přenesená",J593,0)</f>
        <v>0</v>
      </c>
      <c r="BH593" s="145">
        <f>IF(N593="sníž. přenesená",J593,0)</f>
        <v>0</v>
      </c>
      <c r="BI593" s="145">
        <f>IF(N593="nulová",J593,0)</f>
        <v>0</v>
      </c>
      <c r="BJ593" s="15" t="s">
        <v>79</v>
      </c>
      <c r="BK593" s="145">
        <f>ROUND(I593*H593,2)</f>
        <v>0</v>
      </c>
      <c r="BL593" s="15" t="s">
        <v>231</v>
      </c>
      <c r="BM593" s="144" t="s">
        <v>1076</v>
      </c>
    </row>
    <row r="594" spans="2:65" s="1" customFormat="1" ht="33" customHeight="1">
      <c r="B594" s="131"/>
      <c r="C594" s="163" t="s">
        <v>1077</v>
      </c>
      <c r="D594" s="163" t="s">
        <v>396</v>
      </c>
      <c r="E594" s="164" t="s">
        <v>1078</v>
      </c>
      <c r="F594" s="165" t="s">
        <v>1079</v>
      </c>
      <c r="G594" s="166" t="s">
        <v>434</v>
      </c>
      <c r="H594" s="167">
        <v>96.335999999999999</v>
      </c>
      <c r="I594" s="168"/>
      <c r="J594" s="169">
        <f>ROUND(I594*H594,2)</f>
        <v>0</v>
      </c>
      <c r="K594" s="170"/>
      <c r="L594" s="171"/>
      <c r="M594" s="172" t="s">
        <v>1</v>
      </c>
      <c r="N594" s="173" t="s">
        <v>39</v>
      </c>
      <c r="P594" s="142">
        <f>O594*H594</f>
        <v>0</v>
      </c>
      <c r="Q594" s="142">
        <v>2.0000000000000001E-4</v>
      </c>
      <c r="R594" s="142">
        <f>Q594*H594</f>
        <v>1.9267200000000002E-2</v>
      </c>
      <c r="S594" s="142">
        <v>0</v>
      </c>
      <c r="T594" s="143">
        <f>S594*H594</f>
        <v>0</v>
      </c>
      <c r="AR594" s="144" t="s">
        <v>304</v>
      </c>
      <c r="AT594" s="144" t="s">
        <v>396</v>
      </c>
      <c r="AU594" s="144" t="s">
        <v>83</v>
      </c>
      <c r="AY594" s="15" t="s">
        <v>145</v>
      </c>
      <c r="BE594" s="145">
        <f>IF(N594="základní",J594,0)</f>
        <v>0</v>
      </c>
      <c r="BF594" s="145">
        <f>IF(N594="snížená",J594,0)</f>
        <v>0</v>
      </c>
      <c r="BG594" s="145">
        <f>IF(N594="zákl. přenesená",J594,0)</f>
        <v>0</v>
      </c>
      <c r="BH594" s="145">
        <f>IF(N594="sníž. přenesená",J594,0)</f>
        <v>0</v>
      </c>
      <c r="BI594" s="145">
        <f>IF(N594="nulová",J594,0)</f>
        <v>0</v>
      </c>
      <c r="BJ594" s="15" t="s">
        <v>79</v>
      </c>
      <c r="BK594" s="145">
        <f>ROUND(I594*H594,2)</f>
        <v>0</v>
      </c>
      <c r="BL594" s="15" t="s">
        <v>231</v>
      </c>
      <c r="BM594" s="144" t="s">
        <v>1080</v>
      </c>
    </row>
    <row r="595" spans="2:65" s="12" customFormat="1">
      <c r="B595" s="150"/>
      <c r="D595" s="146" t="s">
        <v>154</v>
      </c>
      <c r="F595" s="152" t="s">
        <v>1081</v>
      </c>
      <c r="H595" s="153">
        <v>96.335999999999999</v>
      </c>
      <c r="I595" s="154"/>
      <c r="L595" s="150"/>
      <c r="M595" s="155"/>
      <c r="T595" s="156"/>
      <c r="AT595" s="151" t="s">
        <v>154</v>
      </c>
      <c r="AU595" s="151" t="s">
        <v>83</v>
      </c>
      <c r="AV595" s="12" t="s">
        <v>83</v>
      </c>
      <c r="AW595" s="12" t="s">
        <v>3</v>
      </c>
      <c r="AX595" s="12" t="s">
        <v>79</v>
      </c>
      <c r="AY595" s="151" t="s">
        <v>145</v>
      </c>
    </row>
    <row r="596" spans="2:65" s="1" customFormat="1" ht="24.2" customHeight="1">
      <c r="B596" s="131"/>
      <c r="C596" s="132" t="s">
        <v>1082</v>
      </c>
      <c r="D596" s="132" t="s">
        <v>147</v>
      </c>
      <c r="E596" s="133" t="s">
        <v>1083</v>
      </c>
      <c r="F596" s="134" t="s">
        <v>1084</v>
      </c>
      <c r="G596" s="135" t="s">
        <v>166</v>
      </c>
      <c r="H596" s="136">
        <v>159.69999999999999</v>
      </c>
      <c r="I596" s="137"/>
      <c r="J596" s="138">
        <f>ROUND(I596*H596,2)</f>
        <v>0</v>
      </c>
      <c r="K596" s="139"/>
      <c r="L596" s="30"/>
      <c r="M596" s="140" t="s">
        <v>1</v>
      </c>
      <c r="N596" s="141" t="s">
        <v>39</v>
      </c>
      <c r="P596" s="142">
        <f>O596*H596</f>
        <v>0</v>
      </c>
      <c r="Q596" s="142">
        <v>1.8929999999999999E-2</v>
      </c>
      <c r="R596" s="142">
        <f>Q596*H596</f>
        <v>3.0231209999999997</v>
      </c>
      <c r="S596" s="142">
        <v>0</v>
      </c>
      <c r="T596" s="143">
        <f>S596*H596</f>
        <v>0</v>
      </c>
      <c r="AR596" s="144" t="s">
        <v>231</v>
      </c>
      <c r="AT596" s="144" t="s">
        <v>147</v>
      </c>
      <c r="AU596" s="144" t="s">
        <v>83</v>
      </c>
      <c r="AY596" s="15" t="s">
        <v>145</v>
      </c>
      <c r="BE596" s="145">
        <f>IF(N596="základní",J596,0)</f>
        <v>0</v>
      </c>
      <c r="BF596" s="145">
        <f>IF(N596="snížená",J596,0)</f>
        <v>0</v>
      </c>
      <c r="BG596" s="145">
        <f>IF(N596="zákl. přenesená",J596,0)</f>
        <v>0</v>
      </c>
      <c r="BH596" s="145">
        <f>IF(N596="sníž. přenesená",J596,0)</f>
        <v>0</v>
      </c>
      <c r="BI596" s="145">
        <f>IF(N596="nulová",J596,0)</f>
        <v>0</v>
      </c>
      <c r="BJ596" s="15" t="s">
        <v>79</v>
      </c>
      <c r="BK596" s="145">
        <f>ROUND(I596*H596,2)</f>
        <v>0</v>
      </c>
      <c r="BL596" s="15" t="s">
        <v>231</v>
      </c>
      <c r="BM596" s="144" t="s">
        <v>1085</v>
      </c>
    </row>
    <row r="597" spans="2:65" s="12" customFormat="1">
      <c r="B597" s="150"/>
      <c r="D597" s="146" t="s">
        <v>154</v>
      </c>
      <c r="E597" s="151" t="s">
        <v>1</v>
      </c>
      <c r="F597" s="152" t="s">
        <v>1072</v>
      </c>
      <c r="H597" s="153">
        <v>159.69999999999999</v>
      </c>
      <c r="I597" s="154"/>
      <c r="L597" s="150"/>
      <c r="M597" s="155"/>
      <c r="T597" s="156"/>
      <c r="AT597" s="151" t="s">
        <v>154</v>
      </c>
      <c r="AU597" s="151" t="s">
        <v>83</v>
      </c>
      <c r="AV597" s="12" t="s">
        <v>83</v>
      </c>
      <c r="AW597" s="12" t="s">
        <v>31</v>
      </c>
      <c r="AX597" s="12" t="s">
        <v>74</v>
      </c>
      <c r="AY597" s="151" t="s">
        <v>145</v>
      </c>
    </row>
    <row r="598" spans="2:65" s="1" customFormat="1" ht="16.5" customHeight="1">
      <c r="B598" s="131"/>
      <c r="C598" s="132" t="s">
        <v>1086</v>
      </c>
      <c r="D598" s="132" t="s">
        <v>147</v>
      </c>
      <c r="E598" s="133" t="s">
        <v>1087</v>
      </c>
      <c r="F598" s="134" t="s">
        <v>1088</v>
      </c>
      <c r="G598" s="135" t="s">
        <v>166</v>
      </c>
      <c r="H598" s="136">
        <v>159.69999999999999</v>
      </c>
      <c r="I598" s="137"/>
      <c r="J598" s="138">
        <f>ROUND(I598*H598,2)</f>
        <v>0</v>
      </c>
      <c r="K598" s="139"/>
      <c r="L598" s="30"/>
      <c r="M598" s="140" t="s">
        <v>1</v>
      </c>
      <c r="N598" s="141" t="s">
        <v>39</v>
      </c>
      <c r="P598" s="142">
        <f>O598*H598</f>
        <v>0</v>
      </c>
      <c r="Q598" s="142">
        <v>1.6000000000000001E-4</v>
      </c>
      <c r="R598" s="142">
        <f>Q598*H598</f>
        <v>2.5552000000000002E-2</v>
      </c>
      <c r="S598" s="142">
        <v>0</v>
      </c>
      <c r="T598" s="143">
        <f>S598*H598</f>
        <v>0</v>
      </c>
      <c r="AR598" s="144" t="s">
        <v>231</v>
      </c>
      <c r="AT598" s="144" t="s">
        <v>147</v>
      </c>
      <c r="AU598" s="144" t="s">
        <v>83</v>
      </c>
      <c r="AY598" s="15" t="s">
        <v>145</v>
      </c>
      <c r="BE598" s="145">
        <f>IF(N598="základní",J598,0)</f>
        <v>0</v>
      </c>
      <c r="BF598" s="145">
        <f>IF(N598="snížená",J598,0)</f>
        <v>0</v>
      </c>
      <c r="BG598" s="145">
        <f>IF(N598="zákl. přenesená",J598,0)</f>
        <v>0</v>
      </c>
      <c r="BH598" s="145">
        <f>IF(N598="sníž. přenesená",J598,0)</f>
        <v>0</v>
      </c>
      <c r="BI598" s="145">
        <f>IF(N598="nulová",J598,0)</f>
        <v>0</v>
      </c>
      <c r="BJ598" s="15" t="s">
        <v>79</v>
      </c>
      <c r="BK598" s="145">
        <f>ROUND(I598*H598,2)</f>
        <v>0</v>
      </c>
      <c r="BL598" s="15" t="s">
        <v>231</v>
      </c>
      <c r="BM598" s="144" t="s">
        <v>1089</v>
      </c>
    </row>
    <row r="599" spans="2:65" s="1" customFormat="1" ht="21.75" customHeight="1">
      <c r="B599" s="131"/>
      <c r="C599" s="132" t="s">
        <v>1090</v>
      </c>
      <c r="D599" s="132" t="s">
        <v>147</v>
      </c>
      <c r="E599" s="133" t="s">
        <v>1091</v>
      </c>
      <c r="F599" s="134" t="s">
        <v>1092</v>
      </c>
      <c r="G599" s="135" t="s">
        <v>166</v>
      </c>
      <c r="H599" s="136">
        <v>159.69999999999999</v>
      </c>
      <c r="I599" s="137"/>
      <c r="J599" s="138">
        <f>ROUND(I599*H599,2)</f>
        <v>0</v>
      </c>
      <c r="K599" s="139"/>
      <c r="L599" s="30"/>
      <c r="M599" s="140" t="s">
        <v>1</v>
      </c>
      <c r="N599" s="141" t="s">
        <v>39</v>
      </c>
      <c r="P599" s="142">
        <f>O599*H599</f>
        <v>0</v>
      </c>
      <c r="Q599" s="142">
        <v>1.9000000000000001E-4</v>
      </c>
      <c r="R599" s="142">
        <f>Q599*H599</f>
        <v>3.0342999999999998E-2</v>
      </c>
      <c r="S599" s="142">
        <v>0</v>
      </c>
      <c r="T599" s="143">
        <f>S599*H599</f>
        <v>0</v>
      </c>
      <c r="AR599" s="144" t="s">
        <v>231</v>
      </c>
      <c r="AT599" s="144" t="s">
        <v>147</v>
      </c>
      <c r="AU599" s="144" t="s">
        <v>83</v>
      </c>
      <c r="AY599" s="15" t="s">
        <v>145</v>
      </c>
      <c r="BE599" s="145">
        <f>IF(N599="základní",J599,0)</f>
        <v>0</v>
      </c>
      <c r="BF599" s="145">
        <f>IF(N599="snížená",J599,0)</f>
        <v>0</v>
      </c>
      <c r="BG599" s="145">
        <f>IF(N599="zákl. přenesená",J599,0)</f>
        <v>0</v>
      </c>
      <c r="BH599" s="145">
        <f>IF(N599="sníž. přenesená",J599,0)</f>
        <v>0</v>
      </c>
      <c r="BI599" s="145">
        <f>IF(N599="nulová",J599,0)</f>
        <v>0</v>
      </c>
      <c r="BJ599" s="15" t="s">
        <v>79</v>
      </c>
      <c r="BK599" s="145">
        <f>ROUND(I599*H599,2)</f>
        <v>0</v>
      </c>
      <c r="BL599" s="15" t="s">
        <v>231</v>
      </c>
      <c r="BM599" s="144" t="s">
        <v>1093</v>
      </c>
    </row>
    <row r="600" spans="2:65" s="1" customFormat="1" ht="21.75" customHeight="1">
      <c r="B600" s="131"/>
      <c r="C600" s="132" t="s">
        <v>1094</v>
      </c>
      <c r="D600" s="132" t="s">
        <v>147</v>
      </c>
      <c r="E600" s="133" t="s">
        <v>1095</v>
      </c>
      <c r="F600" s="134" t="s">
        <v>1096</v>
      </c>
      <c r="G600" s="135" t="s">
        <v>166</v>
      </c>
      <c r="H600" s="136">
        <v>159.69999999999999</v>
      </c>
      <c r="I600" s="137"/>
      <c r="J600" s="138">
        <f>ROUND(I600*H600,2)</f>
        <v>0</v>
      </c>
      <c r="K600" s="139"/>
      <c r="L600" s="30"/>
      <c r="M600" s="140" t="s">
        <v>1</v>
      </c>
      <c r="N600" s="141" t="s">
        <v>39</v>
      </c>
      <c r="P600" s="142">
        <f>O600*H600</f>
        <v>0</v>
      </c>
      <c r="Q600" s="142">
        <v>1.0000000000000001E-5</v>
      </c>
      <c r="R600" s="142">
        <f>Q600*H600</f>
        <v>1.5970000000000001E-3</v>
      </c>
      <c r="S600" s="142">
        <v>0</v>
      </c>
      <c r="T600" s="143">
        <f>S600*H600</f>
        <v>0</v>
      </c>
      <c r="AR600" s="144" t="s">
        <v>231</v>
      </c>
      <c r="AT600" s="144" t="s">
        <v>147</v>
      </c>
      <c r="AU600" s="144" t="s">
        <v>83</v>
      </c>
      <c r="AY600" s="15" t="s">
        <v>145</v>
      </c>
      <c r="BE600" s="145">
        <f>IF(N600="základní",J600,0)</f>
        <v>0</v>
      </c>
      <c r="BF600" s="145">
        <f>IF(N600="snížená",J600,0)</f>
        <v>0</v>
      </c>
      <c r="BG600" s="145">
        <f>IF(N600="zákl. přenesená",J600,0)</f>
        <v>0</v>
      </c>
      <c r="BH600" s="145">
        <f>IF(N600="sníž. přenesená",J600,0)</f>
        <v>0</v>
      </c>
      <c r="BI600" s="145">
        <f>IF(N600="nulová",J600,0)</f>
        <v>0</v>
      </c>
      <c r="BJ600" s="15" t="s">
        <v>79</v>
      </c>
      <c r="BK600" s="145">
        <f>ROUND(I600*H600,2)</f>
        <v>0</v>
      </c>
      <c r="BL600" s="15" t="s">
        <v>231</v>
      </c>
      <c r="BM600" s="144" t="s">
        <v>1097</v>
      </c>
    </row>
    <row r="601" spans="2:65" s="1" customFormat="1" ht="24.2" customHeight="1">
      <c r="B601" s="131"/>
      <c r="C601" s="132" t="s">
        <v>1098</v>
      </c>
      <c r="D601" s="132" t="s">
        <v>147</v>
      </c>
      <c r="E601" s="133" t="s">
        <v>1099</v>
      </c>
      <c r="F601" s="134" t="s">
        <v>1100</v>
      </c>
      <c r="G601" s="135" t="s">
        <v>150</v>
      </c>
      <c r="H601" s="136">
        <v>3.8319999999999999</v>
      </c>
      <c r="I601" s="137"/>
      <c r="J601" s="138">
        <f>ROUND(I601*H601,2)</f>
        <v>0</v>
      </c>
      <c r="K601" s="139"/>
      <c r="L601" s="30"/>
      <c r="M601" s="140" t="s">
        <v>1</v>
      </c>
      <c r="N601" s="141" t="s">
        <v>39</v>
      </c>
      <c r="P601" s="142">
        <f>O601*H601</f>
        <v>0</v>
      </c>
      <c r="Q601" s="142">
        <v>0</v>
      </c>
      <c r="R601" s="142">
        <f>Q601*H601</f>
        <v>0</v>
      </c>
      <c r="S601" s="142">
        <v>0</v>
      </c>
      <c r="T601" s="143">
        <f>S601*H601</f>
        <v>0</v>
      </c>
      <c r="AR601" s="144" t="s">
        <v>231</v>
      </c>
      <c r="AT601" s="144" t="s">
        <v>147</v>
      </c>
      <c r="AU601" s="144" t="s">
        <v>83</v>
      </c>
      <c r="AY601" s="15" t="s">
        <v>145</v>
      </c>
      <c r="BE601" s="145">
        <f>IF(N601="základní",J601,0)</f>
        <v>0</v>
      </c>
      <c r="BF601" s="145">
        <f>IF(N601="snížená",J601,0)</f>
        <v>0</v>
      </c>
      <c r="BG601" s="145">
        <f>IF(N601="zákl. přenesená",J601,0)</f>
        <v>0</v>
      </c>
      <c r="BH601" s="145">
        <f>IF(N601="sníž. přenesená",J601,0)</f>
        <v>0</v>
      </c>
      <c r="BI601" s="145">
        <f>IF(N601="nulová",J601,0)</f>
        <v>0</v>
      </c>
      <c r="BJ601" s="15" t="s">
        <v>79</v>
      </c>
      <c r="BK601" s="145">
        <f>ROUND(I601*H601,2)</f>
        <v>0</v>
      </c>
      <c r="BL601" s="15" t="s">
        <v>231</v>
      </c>
      <c r="BM601" s="144" t="s">
        <v>1101</v>
      </c>
    </row>
    <row r="602" spans="2:65" s="1" customFormat="1" ht="24.2" customHeight="1">
      <c r="B602" s="131"/>
      <c r="C602" s="132" t="s">
        <v>1102</v>
      </c>
      <c r="D602" s="132" t="s">
        <v>147</v>
      </c>
      <c r="E602" s="133" t="s">
        <v>1103</v>
      </c>
      <c r="F602" s="134" t="s">
        <v>1104</v>
      </c>
      <c r="G602" s="135" t="s">
        <v>150</v>
      </c>
      <c r="H602" s="136">
        <v>3.8319999999999999</v>
      </c>
      <c r="I602" s="137"/>
      <c r="J602" s="138">
        <f>ROUND(I602*H602,2)</f>
        <v>0</v>
      </c>
      <c r="K602" s="139"/>
      <c r="L602" s="30"/>
      <c r="M602" s="140" t="s">
        <v>1</v>
      </c>
      <c r="N602" s="141" t="s">
        <v>39</v>
      </c>
      <c r="P602" s="142">
        <f>O602*H602</f>
        <v>0</v>
      </c>
      <c r="Q602" s="142">
        <v>0</v>
      </c>
      <c r="R602" s="142">
        <f>Q602*H602</f>
        <v>0</v>
      </c>
      <c r="S602" s="142">
        <v>0</v>
      </c>
      <c r="T602" s="143">
        <f>S602*H602</f>
        <v>0</v>
      </c>
      <c r="AR602" s="144" t="s">
        <v>231</v>
      </c>
      <c r="AT602" s="144" t="s">
        <v>147</v>
      </c>
      <c r="AU602" s="144" t="s">
        <v>83</v>
      </c>
      <c r="AY602" s="15" t="s">
        <v>145</v>
      </c>
      <c r="BE602" s="145">
        <f>IF(N602="základní",J602,0)</f>
        <v>0</v>
      </c>
      <c r="BF602" s="145">
        <f>IF(N602="snížená",J602,0)</f>
        <v>0</v>
      </c>
      <c r="BG602" s="145">
        <f>IF(N602="zákl. přenesená",J602,0)</f>
        <v>0</v>
      </c>
      <c r="BH602" s="145">
        <f>IF(N602="sníž. přenesená",J602,0)</f>
        <v>0</v>
      </c>
      <c r="BI602" s="145">
        <f>IF(N602="nulová",J602,0)</f>
        <v>0</v>
      </c>
      <c r="BJ602" s="15" t="s">
        <v>79</v>
      </c>
      <c r="BK602" s="145">
        <f>ROUND(I602*H602,2)</f>
        <v>0</v>
      </c>
      <c r="BL602" s="15" t="s">
        <v>231</v>
      </c>
      <c r="BM602" s="144" t="s">
        <v>1105</v>
      </c>
    </row>
    <row r="603" spans="2:65" s="11" customFormat="1" ht="22.9" customHeight="1">
      <c r="B603" s="119"/>
      <c r="D603" s="120" t="s">
        <v>73</v>
      </c>
      <c r="E603" s="129" t="s">
        <v>1106</v>
      </c>
      <c r="F603" s="129" t="s">
        <v>1107</v>
      </c>
      <c r="I603" s="122"/>
      <c r="J603" s="130">
        <f>BK603</f>
        <v>0</v>
      </c>
      <c r="L603" s="119"/>
      <c r="M603" s="124"/>
      <c r="P603" s="125">
        <f>SUM(P604:P629)</f>
        <v>0</v>
      </c>
      <c r="R603" s="125">
        <f>SUM(R604:R629)</f>
        <v>2.1558840400000001</v>
      </c>
      <c r="T603" s="126">
        <f>SUM(T604:T629)</f>
        <v>0</v>
      </c>
      <c r="AR603" s="120" t="s">
        <v>83</v>
      </c>
      <c r="AT603" s="127" t="s">
        <v>73</v>
      </c>
      <c r="AU603" s="127" t="s">
        <v>79</v>
      </c>
      <c r="AY603" s="120" t="s">
        <v>145</v>
      </c>
      <c r="BK603" s="128">
        <f>SUM(BK604:BK629)</f>
        <v>0</v>
      </c>
    </row>
    <row r="604" spans="2:65" s="1" customFormat="1" ht="16.5" customHeight="1">
      <c r="B604" s="131"/>
      <c r="C604" s="132" t="s">
        <v>1108</v>
      </c>
      <c r="D604" s="132" t="s">
        <v>147</v>
      </c>
      <c r="E604" s="133" t="s">
        <v>1109</v>
      </c>
      <c r="F604" s="134" t="s">
        <v>1110</v>
      </c>
      <c r="G604" s="135" t="s">
        <v>166</v>
      </c>
      <c r="H604" s="136">
        <v>209.405</v>
      </c>
      <c r="I604" s="137"/>
      <c r="J604" s="138">
        <f>ROUND(I604*H604,2)</f>
        <v>0</v>
      </c>
      <c r="K604" s="139"/>
      <c r="L604" s="30"/>
      <c r="M604" s="140" t="s">
        <v>1</v>
      </c>
      <c r="N604" s="141" t="s">
        <v>39</v>
      </c>
      <c r="P604" s="142">
        <f>O604*H604</f>
        <v>0</v>
      </c>
      <c r="Q604" s="142">
        <v>0</v>
      </c>
      <c r="R604" s="142">
        <f>Q604*H604</f>
        <v>0</v>
      </c>
      <c r="S604" s="142">
        <v>0</v>
      </c>
      <c r="T604" s="143">
        <f>S604*H604</f>
        <v>0</v>
      </c>
      <c r="AR604" s="144" t="s">
        <v>231</v>
      </c>
      <c r="AT604" s="144" t="s">
        <v>147</v>
      </c>
      <c r="AU604" s="144" t="s">
        <v>83</v>
      </c>
      <c r="AY604" s="15" t="s">
        <v>145</v>
      </c>
      <c r="BE604" s="145">
        <f>IF(N604="základní",J604,0)</f>
        <v>0</v>
      </c>
      <c r="BF604" s="145">
        <f>IF(N604="snížená",J604,0)</f>
        <v>0</v>
      </c>
      <c r="BG604" s="145">
        <f>IF(N604="zákl. přenesená",J604,0)</f>
        <v>0</v>
      </c>
      <c r="BH604" s="145">
        <f>IF(N604="sníž. přenesená",J604,0)</f>
        <v>0</v>
      </c>
      <c r="BI604" s="145">
        <f>IF(N604="nulová",J604,0)</f>
        <v>0</v>
      </c>
      <c r="BJ604" s="15" t="s">
        <v>79</v>
      </c>
      <c r="BK604" s="145">
        <f>ROUND(I604*H604,2)</f>
        <v>0</v>
      </c>
      <c r="BL604" s="15" t="s">
        <v>231</v>
      </c>
      <c r="BM604" s="144" t="s">
        <v>1111</v>
      </c>
    </row>
    <row r="605" spans="2:65" s="13" customFormat="1">
      <c r="B605" s="157"/>
      <c r="D605" s="146" t="s">
        <v>154</v>
      </c>
      <c r="E605" s="158" t="s">
        <v>1</v>
      </c>
      <c r="F605" s="159" t="s">
        <v>1112</v>
      </c>
      <c r="H605" s="158" t="s">
        <v>1</v>
      </c>
      <c r="I605" s="160"/>
      <c r="L605" s="157"/>
      <c r="M605" s="161"/>
      <c r="T605" s="162"/>
      <c r="AT605" s="158" t="s">
        <v>154</v>
      </c>
      <c r="AU605" s="158" t="s">
        <v>83</v>
      </c>
      <c r="AV605" s="13" t="s">
        <v>79</v>
      </c>
      <c r="AW605" s="13" t="s">
        <v>31</v>
      </c>
      <c r="AX605" s="13" t="s">
        <v>74</v>
      </c>
      <c r="AY605" s="158" t="s">
        <v>145</v>
      </c>
    </row>
    <row r="606" spans="2:65" s="12" customFormat="1" ht="22.5">
      <c r="B606" s="150"/>
      <c r="D606" s="146" t="s">
        <v>154</v>
      </c>
      <c r="E606" s="151" t="s">
        <v>1</v>
      </c>
      <c r="F606" s="152" t="s">
        <v>1113</v>
      </c>
      <c r="H606" s="153">
        <v>191.53</v>
      </c>
      <c r="I606" s="154"/>
      <c r="L606" s="150"/>
      <c r="M606" s="155"/>
      <c r="T606" s="156"/>
      <c r="AT606" s="151" t="s">
        <v>154</v>
      </c>
      <c r="AU606" s="151" t="s">
        <v>83</v>
      </c>
      <c r="AV606" s="12" t="s">
        <v>83</v>
      </c>
      <c r="AW606" s="12" t="s">
        <v>31</v>
      </c>
      <c r="AX606" s="12" t="s">
        <v>74</v>
      </c>
      <c r="AY606" s="151" t="s">
        <v>145</v>
      </c>
    </row>
    <row r="607" spans="2:65" s="12" customFormat="1">
      <c r="B607" s="150"/>
      <c r="D607" s="146" t="s">
        <v>154</v>
      </c>
      <c r="E607" s="151" t="s">
        <v>1</v>
      </c>
      <c r="F607" s="152" t="s">
        <v>1114</v>
      </c>
      <c r="H607" s="153">
        <v>17.875</v>
      </c>
      <c r="I607" s="154"/>
      <c r="L607" s="150"/>
      <c r="M607" s="155"/>
      <c r="T607" s="156"/>
      <c r="AT607" s="151" t="s">
        <v>154</v>
      </c>
      <c r="AU607" s="151" t="s">
        <v>83</v>
      </c>
      <c r="AV607" s="12" t="s">
        <v>83</v>
      </c>
      <c r="AW607" s="12" t="s">
        <v>31</v>
      </c>
      <c r="AX607" s="12" t="s">
        <v>74</v>
      </c>
      <c r="AY607" s="151" t="s">
        <v>145</v>
      </c>
    </row>
    <row r="608" spans="2:65" s="1" customFormat="1" ht="24.2" customHeight="1">
      <c r="B608" s="131"/>
      <c r="C608" s="132" t="s">
        <v>1115</v>
      </c>
      <c r="D608" s="132" t="s">
        <v>147</v>
      </c>
      <c r="E608" s="133" t="s">
        <v>1116</v>
      </c>
      <c r="F608" s="134" t="s">
        <v>1117</v>
      </c>
      <c r="G608" s="135" t="s">
        <v>166</v>
      </c>
      <c r="H608" s="136">
        <v>418.81</v>
      </c>
      <c r="I608" s="137"/>
      <c r="J608" s="138">
        <f>ROUND(I608*H608,2)</f>
        <v>0</v>
      </c>
      <c r="K608" s="139"/>
      <c r="L608" s="30"/>
      <c r="M608" s="140" t="s">
        <v>1</v>
      </c>
      <c r="N608" s="141" t="s">
        <v>39</v>
      </c>
      <c r="P608" s="142">
        <f>O608*H608</f>
        <v>0</v>
      </c>
      <c r="Q608" s="142">
        <v>3.0000000000000001E-5</v>
      </c>
      <c r="R608" s="142">
        <f>Q608*H608</f>
        <v>1.25643E-2</v>
      </c>
      <c r="S608" s="142">
        <v>0</v>
      </c>
      <c r="T608" s="143">
        <f>S608*H608</f>
        <v>0</v>
      </c>
      <c r="AR608" s="144" t="s">
        <v>231</v>
      </c>
      <c r="AT608" s="144" t="s">
        <v>147</v>
      </c>
      <c r="AU608" s="144" t="s">
        <v>83</v>
      </c>
      <c r="AY608" s="15" t="s">
        <v>145</v>
      </c>
      <c r="BE608" s="145">
        <f>IF(N608="základní",J608,0)</f>
        <v>0</v>
      </c>
      <c r="BF608" s="145">
        <f>IF(N608="snížená",J608,0)</f>
        <v>0</v>
      </c>
      <c r="BG608" s="145">
        <f>IF(N608="zákl. přenesená",J608,0)</f>
        <v>0</v>
      </c>
      <c r="BH608" s="145">
        <f>IF(N608="sníž. přenesená",J608,0)</f>
        <v>0</v>
      </c>
      <c r="BI608" s="145">
        <f>IF(N608="nulová",J608,0)</f>
        <v>0</v>
      </c>
      <c r="BJ608" s="15" t="s">
        <v>79</v>
      </c>
      <c r="BK608" s="145">
        <f>ROUND(I608*H608,2)</f>
        <v>0</v>
      </c>
      <c r="BL608" s="15" t="s">
        <v>231</v>
      </c>
      <c r="BM608" s="144" t="s">
        <v>1118</v>
      </c>
    </row>
    <row r="609" spans="2:65" s="13" customFormat="1">
      <c r="B609" s="157"/>
      <c r="D609" s="146" t="s">
        <v>154</v>
      </c>
      <c r="E609" s="158" t="s">
        <v>1</v>
      </c>
      <c r="F609" s="159" t="s">
        <v>1112</v>
      </c>
      <c r="H609" s="158" t="s">
        <v>1</v>
      </c>
      <c r="I609" s="160"/>
      <c r="L609" s="157"/>
      <c r="M609" s="161"/>
      <c r="T609" s="162"/>
      <c r="AT609" s="158" t="s">
        <v>154</v>
      </c>
      <c r="AU609" s="158" t="s">
        <v>83</v>
      </c>
      <c r="AV609" s="13" t="s">
        <v>79</v>
      </c>
      <c r="AW609" s="13" t="s">
        <v>31</v>
      </c>
      <c r="AX609" s="13" t="s">
        <v>74</v>
      </c>
      <c r="AY609" s="158" t="s">
        <v>145</v>
      </c>
    </row>
    <row r="610" spans="2:65" s="12" customFormat="1" ht="22.5">
      <c r="B610" s="150"/>
      <c r="D610" s="146" t="s">
        <v>154</v>
      </c>
      <c r="E610" s="151" t="s">
        <v>1</v>
      </c>
      <c r="F610" s="152" t="s">
        <v>1113</v>
      </c>
      <c r="H610" s="153">
        <v>191.53</v>
      </c>
      <c r="I610" s="154"/>
      <c r="L610" s="150"/>
      <c r="M610" s="155"/>
      <c r="T610" s="156"/>
      <c r="AT610" s="151" t="s">
        <v>154</v>
      </c>
      <c r="AU610" s="151" t="s">
        <v>83</v>
      </c>
      <c r="AV610" s="12" t="s">
        <v>83</v>
      </c>
      <c r="AW610" s="12" t="s">
        <v>31</v>
      </c>
      <c r="AX610" s="12" t="s">
        <v>74</v>
      </c>
      <c r="AY610" s="151" t="s">
        <v>145</v>
      </c>
    </row>
    <row r="611" spans="2:65" s="12" customFormat="1">
      <c r="B611" s="150"/>
      <c r="D611" s="146" t="s">
        <v>154</v>
      </c>
      <c r="E611" s="151" t="s">
        <v>1</v>
      </c>
      <c r="F611" s="152" t="s">
        <v>1114</v>
      </c>
      <c r="H611" s="153">
        <v>17.875</v>
      </c>
      <c r="I611" s="154"/>
      <c r="L611" s="150"/>
      <c r="M611" s="155"/>
      <c r="T611" s="156"/>
      <c r="AT611" s="151" t="s">
        <v>154</v>
      </c>
      <c r="AU611" s="151" t="s">
        <v>83</v>
      </c>
      <c r="AV611" s="12" t="s">
        <v>83</v>
      </c>
      <c r="AW611" s="12" t="s">
        <v>31</v>
      </c>
      <c r="AX611" s="12" t="s">
        <v>74</v>
      </c>
      <c r="AY611" s="151" t="s">
        <v>145</v>
      </c>
    </row>
    <row r="612" spans="2:65" s="12" customFormat="1">
      <c r="B612" s="150"/>
      <c r="D612" s="146" t="s">
        <v>154</v>
      </c>
      <c r="F612" s="152" t="s">
        <v>1119</v>
      </c>
      <c r="H612" s="153">
        <v>418.81</v>
      </c>
      <c r="I612" s="154"/>
      <c r="L612" s="150"/>
      <c r="M612" s="155"/>
      <c r="T612" s="156"/>
      <c r="AT612" s="151" t="s">
        <v>154</v>
      </c>
      <c r="AU612" s="151" t="s">
        <v>83</v>
      </c>
      <c r="AV612" s="12" t="s">
        <v>83</v>
      </c>
      <c r="AW612" s="12" t="s">
        <v>3</v>
      </c>
      <c r="AX612" s="12" t="s">
        <v>79</v>
      </c>
      <c r="AY612" s="151" t="s">
        <v>145</v>
      </c>
    </row>
    <row r="613" spans="2:65" s="1" customFormat="1" ht="33" customHeight="1">
      <c r="B613" s="131"/>
      <c r="C613" s="132" t="s">
        <v>1120</v>
      </c>
      <c r="D613" s="132" t="s">
        <v>147</v>
      </c>
      <c r="E613" s="133" t="s">
        <v>1121</v>
      </c>
      <c r="F613" s="134" t="s">
        <v>1122</v>
      </c>
      <c r="G613" s="135" t="s">
        <v>166</v>
      </c>
      <c r="H613" s="136">
        <v>191.53</v>
      </c>
      <c r="I613" s="137"/>
      <c r="J613" s="138">
        <f>ROUND(I613*H613,2)</f>
        <v>0</v>
      </c>
      <c r="K613" s="139"/>
      <c r="L613" s="30"/>
      <c r="M613" s="140" t="s">
        <v>1</v>
      </c>
      <c r="N613" s="141" t="s">
        <v>39</v>
      </c>
      <c r="P613" s="142">
        <f>O613*H613</f>
        <v>0</v>
      </c>
      <c r="Q613" s="142">
        <v>7.4999999999999997E-3</v>
      </c>
      <c r="R613" s="142">
        <f>Q613*H613</f>
        <v>1.4364749999999999</v>
      </c>
      <c r="S613" s="142">
        <v>0</v>
      </c>
      <c r="T613" s="143">
        <f>S613*H613</f>
        <v>0</v>
      </c>
      <c r="AR613" s="144" t="s">
        <v>231</v>
      </c>
      <c r="AT613" s="144" t="s">
        <v>147</v>
      </c>
      <c r="AU613" s="144" t="s">
        <v>83</v>
      </c>
      <c r="AY613" s="15" t="s">
        <v>145</v>
      </c>
      <c r="BE613" s="145">
        <f>IF(N613="základní",J613,0)</f>
        <v>0</v>
      </c>
      <c r="BF613" s="145">
        <f>IF(N613="snížená",J613,0)</f>
        <v>0</v>
      </c>
      <c r="BG613" s="145">
        <f>IF(N613="zákl. přenesená",J613,0)</f>
        <v>0</v>
      </c>
      <c r="BH613" s="145">
        <f>IF(N613="sníž. přenesená",J613,0)</f>
        <v>0</v>
      </c>
      <c r="BI613" s="145">
        <f>IF(N613="nulová",J613,0)</f>
        <v>0</v>
      </c>
      <c r="BJ613" s="15" t="s">
        <v>79</v>
      </c>
      <c r="BK613" s="145">
        <f>ROUND(I613*H613,2)</f>
        <v>0</v>
      </c>
      <c r="BL613" s="15" t="s">
        <v>231</v>
      </c>
      <c r="BM613" s="144" t="s">
        <v>1123</v>
      </c>
    </row>
    <row r="614" spans="2:65" s="12" customFormat="1" ht="22.5">
      <c r="B614" s="150"/>
      <c r="D614" s="146" t="s">
        <v>154</v>
      </c>
      <c r="E614" s="151" t="s">
        <v>1</v>
      </c>
      <c r="F614" s="152" t="s">
        <v>1124</v>
      </c>
      <c r="H614" s="153">
        <v>191.53</v>
      </c>
      <c r="I614" s="154"/>
      <c r="L614" s="150"/>
      <c r="M614" s="155"/>
      <c r="T614" s="156"/>
      <c r="AT614" s="151" t="s">
        <v>154</v>
      </c>
      <c r="AU614" s="151" t="s">
        <v>83</v>
      </c>
      <c r="AV614" s="12" t="s">
        <v>83</v>
      </c>
      <c r="AW614" s="12" t="s">
        <v>31</v>
      </c>
      <c r="AX614" s="12" t="s">
        <v>74</v>
      </c>
      <c r="AY614" s="151" t="s">
        <v>145</v>
      </c>
    </row>
    <row r="615" spans="2:65" s="1" customFormat="1" ht="21.75" customHeight="1">
      <c r="B615" s="131"/>
      <c r="C615" s="132" t="s">
        <v>1125</v>
      </c>
      <c r="D615" s="132" t="s">
        <v>147</v>
      </c>
      <c r="E615" s="133" t="s">
        <v>1126</v>
      </c>
      <c r="F615" s="134" t="s">
        <v>1127</v>
      </c>
      <c r="G615" s="135" t="s">
        <v>166</v>
      </c>
      <c r="H615" s="136">
        <v>191.53</v>
      </c>
      <c r="I615" s="137"/>
      <c r="J615" s="138">
        <f>ROUND(I615*H615,2)</f>
        <v>0</v>
      </c>
      <c r="K615" s="139"/>
      <c r="L615" s="30"/>
      <c r="M615" s="140" t="s">
        <v>1</v>
      </c>
      <c r="N615" s="141" t="s">
        <v>39</v>
      </c>
      <c r="P615" s="142">
        <f>O615*H615</f>
        <v>0</v>
      </c>
      <c r="Q615" s="142">
        <v>6.9999999999999999E-4</v>
      </c>
      <c r="R615" s="142">
        <f>Q615*H615</f>
        <v>0.134071</v>
      </c>
      <c r="S615" s="142">
        <v>0</v>
      </c>
      <c r="T615" s="143">
        <f>S615*H615</f>
        <v>0</v>
      </c>
      <c r="AR615" s="144" t="s">
        <v>231</v>
      </c>
      <c r="AT615" s="144" t="s">
        <v>147</v>
      </c>
      <c r="AU615" s="144" t="s">
        <v>83</v>
      </c>
      <c r="AY615" s="15" t="s">
        <v>145</v>
      </c>
      <c r="BE615" s="145">
        <f>IF(N615="základní",J615,0)</f>
        <v>0</v>
      </c>
      <c r="BF615" s="145">
        <f>IF(N615="snížená",J615,0)</f>
        <v>0</v>
      </c>
      <c r="BG615" s="145">
        <f>IF(N615="zákl. přenesená",J615,0)</f>
        <v>0</v>
      </c>
      <c r="BH615" s="145">
        <f>IF(N615="sníž. přenesená",J615,0)</f>
        <v>0</v>
      </c>
      <c r="BI615" s="145">
        <f>IF(N615="nulová",J615,0)</f>
        <v>0</v>
      </c>
      <c r="BJ615" s="15" t="s">
        <v>79</v>
      </c>
      <c r="BK615" s="145">
        <f>ROUND(I615*H615,2)</f>
        <v>0</v>
      </c>
      <c r="BL615" s="15" t="s">
        <v>231</v>
      </c>
      <c r="BM615" s="144" t="s">
        <v>1128</v>
      </c>
    </row>
    <row r="616" spans="2:65" s="12" customFormat="1" ht="22.5">
      <c r="B616" s="150"/>
      <c r="D616" s="146" t="s">
        <v>154</v>
      </c>
      <c r="E616" s="151" t="s">
        <v>1</v>
      </c>
      <c r="F616" s="152" t="s">
        <v>1124</v>
      </c>
      <c r="H616" s="153">
        <v>191.53</v>
      </c>
      <c r="I616" s="154"/>
      <c r="L616" s="150"/>
      <c r="M616" s="155"/>
      <c r="T616" s="156"/>
      <c r="AT616" s="151" t="s">
        <v>154</v>
      </c>
      <c r="AU616" s="151" t="s">
        <v>83</v>
      </c>
      <c r="AV616" s="12" t="s">
        <v>83</v>
      </c>
      <c r="AW616" s="12" t="s">
        <v>31</v>
      </c>
      <c r="AX616" s="12" t="s">
        <v>74</v>
      </c>
      <c r="AY616" s="151" t="s">
        <v>145</v>
      </c>
    </row>
    <row r="617" spans="2:65" s="1" customFormat="1" ht="55.5" customHeight="1">
      <c r="B617" s="131"/>
      <c r="C617" s="163" t="s">
        <v>1129</v>
      </c>
      <c r="D617" s="163" t="s">
        <v>396</v>
      </c>
      <c r="E617" s="164" t="s">
        <v>1130</v>
      </c>
      <c r="F617" s="165" t="s">
        <v>1131</v>
      </c>
      <c r="G617" s="166" t="s">
        <v>166</v>
      </c>
      <c r="H617" s="167">
        <v>212.59800000000001</v>
      </c>
      <c r="I617" s="168"/>
      <c r="J617" s="169">
        <f>ROUND(I617*H617,2)</f>
        <v>0</v>
      </c>
      <c r="K617" s="170"/>
      <c r="L617" s="171"/>
      <c r="M617" s="172" t="s">
        <v>1</v>
      </c>
      <c r="N617" s="173" t="s">
        <v>39</v>
      </c>
      <c r="P617" s="142">
        <f>O617*H617</f>
        <v>0</v>
      </c>
      <c r="Q617" s="142">
        <v>2.5999999999999999E-3</v>
      </c>
      <c r="R617" s="142">
        <f>Q617*H617</f>
        <v>0.55275479999999999</v>
      </c>
      <c r="S617" s="142">
        <v>0</v>
      </c>
      <c r="T617" s="143">
        <f>S617*H617</f>
        <v>0</v>
      </c>
      <c r="AR617" s="144" t="s">
        <v>304</v>
      </c>
      <c r="AT617" s="144" t="s">
        <v>396</v>
      </c>
      <c r="AU617" s="144" t="s">
        <v>83</v>
      </c>
      <c r="AY617" s="15" t="s">
        <v>145</v>
      </c>
      <c r="BE617" s="145">
        <f>IF(N617="základní",J617,0)</f>
        <v>0</v>
      </c>
      <c r="BF617" s="145">
        <f>IF(N617="snížená",J617,0)</f>
        <v>0</v>
      </c>
      <c r="BG617" s="145">
        <f>IF(N617="zákl. přenesená",J617,0)</f>
        <v>0</v>
      </c>
      <c r="BH617" s="145">
        <f>IF(N617="sníž. přenesená",J617,0)</f>
        <v>0</v>
      </c>
      <c r="BI617" s="145">
        <f>IF(N617="nulová",J617,0)</f>
        <v>0</v>
      </c>
      <c r="BJ617" s="15" t="s">
        <v>79</v>
      </c>
      <c r="BK617" s="145">
        <f>ROUND(I617*H617,2)</f>
        <v>0</v>
      </c>
      <c r="BL617" s="15" t="s">
        <v>231</v>
      </c>
      <c r="BM617" s="144" t="s">
        <v>1132</v>
      </c>
    </row>
    <row r="618" spans="2:65" s="12" customFormat="1">
      <c r="B618" s="150"/>
      <c r="D618" s="146" t="s">
        <v>154</v>
      </c>
      <c r="F618" s="152" t="s">
        <v>1133</v>
      </c>
      <c r="H618" s="153">
        <v>212.59800000000001</v>
      </c>
      <c r="I618" s="154"/>
      <c r="L618" s="150"/>
      <c r="M618" s="155"/>
      <c r="T618" s="156"/>
      <c r="AT618" s="151" t="s">
        <v>154</v>
      </c>
      <c r="AU618" s="151" t="s">
        <v>83</v>
      </c>
      <c r="AV618" s="12" t="s">
        <v>83</v>
      </c>
      <c r="AW618" s="12" t="s">
        <v>3</v>
      </c>
      <c r="AX618" s="12" t="s">
        <v>79</v>
      </c>
      <c r="AY618" s="151" t="s">
        <v>145</v>
      </c>
    </row>
    <row r="619" spans="2:65" s="1" customFormat="1" ht="16.5" customHeight="1">
      <c r="B619" s="131"/>
      <c r="C619" s="132" t="s">
        <v>1134</v>
      </c>
      <c r="D619" s="132" t="s">
        <v>147</v>
      </c>
      <c r="E619" s="133" t="s">
        <v>1135</v>
      </c>
      <c r="F619" s="134" t="s">
        <v>1136</v>
      </c>
      <c r="G619" s="135" t="s">
        <v>434</v>
      </c>
      <c r="H619" s="136">
        <v>178.75</v>
      </c>
      <c r="I619" s="137"/>
      <c r="J619" s="138">
        <f>ROUND(I619*H619,2)</f>
        <v>0</v>
      </c>
      <c r="K619" s="139"/>
      <c r="L619" s="30"/>
      <c r="M619" s="140" t="s">
        <v>1</v>
      </c>
      <c r="N619" s="141" t="s">
        <v>39</v>
      </c>
      <c r="P619" s="142">
        <f>O619*H619</f>
        <v>0</v>
      </c>
      <c r="Q619" s="142">
        <v>1.0000000000000001E-5</v>
      </c>
      <c r="R619" s="142">
        <f>Q619*H619</f>
        <v>1.7875000000000002E-3</v>
      </c>
      <c r="S619" s="142">
        <v>0</v>
      </c>
      <c r="T619" s="143">
        <f>S619*H619</f>
        <v>0</v>
      </c>
      <c r="AR619" s="144" t="s">
        <v>231</v>
      </c>
      <c r="AT619" s="144" t="s">
        <v>147</v>
      </c>
      <c r="AU619" s="144" t="s">
        <v>83</v>
      </c>
      <c r="AY619" s="15" t="s">
        <v>145</v>
      </c>
      <c r="BE619" s="145">
        <f>IF(N619="základní",J619,0)</f>
        <v>0</v>
      </c>
      <c r="BF619" s="145">
        <f>IF(N619="snížená",J619,0)</f>
        <v>0</v>
      </c>
      <c r="BG619" s="145">
        <f>IF(N619="zákl. přenesená",J619,0)</f>
        <v>0</v>
      </c>
      <c r="BH619" s="145">
        <f>IF(N619="sníž. přenesená",J619,0)</f>
        <v>0</v>
      </c>
      <c r="BI619" s="145">
        <f>IF(N619="nulová",J619,0)</f>
        <v>0</v>
      </c>
      <c r="BJ619" s="15" t="s">
        <v>79</v>
      </c>
      <c r="BK619" s="145">
        <f>ROUND(I619*H619,2)</f>
        <v>0</v>
      </c>
      <c r="BL619" s="15" t="s">
        <v>231</v>
      </c>
      <c r="BM619" s="144" t="s">
        <v>1137</v>
      </c>
    </row>
    <row r="620" spans="2:65" s="12" customFormat="1">
      <c r="B620" s="150"/>
      <c r="D620" s="146" t="s">
        <v>154</v>
      </c>
      <c r="E620" s="151" t="s">
        <v>1</v>
      </c>
      <c r="F620" s="152" t="s">
        <v>1138</v>
      </c>
      <c r="H620" s="153">
        <v>178.75</v>
      </c>
      <c r="I620" s="154"/>
      <c r="L620" s="150"/>
      <c r="M620" s="155"/>
      <c r="T620" s="156"/>
      <c r="AT620" s="151" t="s">
        <v>154</v>
      </c>
      <c r="AU620" s="151" t="s">
        <v>83</v>
      </c>
      <c r="AV620" s="12" t="s">
        <v>83</v>
      </c>
      <c r="AW620" s="12" t="s">
        <v>31</v>
      </c>
      <c r="AX620" s="12" t="s">
        <v>79</v>
      </c>
      <c r="AY620" s="151" t="s">
        <v>145</v>
      </c>
    </row>
    <row r="621" spans="2:65" s="1" customFormat="1" ht="21.75" customHeight="1">
      <c r="B621" s="131"/>
      <c r="C621" s="163" t="s">
        <v>1139</v>
      </c>
      <c r="D621" s="163" t="s">
        <v>396</v>
      </c>
      <c r="E621" s="164" t="s">
        <v>1140</v>
      </c>
      <c r="F621" s="165" t="s">
        <v>1141</v>
      </c>
      <c r="G621" s="166" t="s">
        <v>434</v>
      </c>
      <c r="H621" s="167">
        <v>187.68799999999999</v>
      </c>
      <c r="I621" s="168"/>
      <c r="J621" s="169">
        <f>ROUND(I621*H621,2)</f>
        <v>0</v>
      </c>
      <c r="K621" s="170"/>
      <c r="L621" s="171"/>
      <c r="M621" s="172" t="s">
        <v>1</v>
      </c>
      <c r="N621" s="173" t="s">
        <v>39</v>
      </c>
      <c r="P621" s="142">
        <f>O621*H621</f>
        <v>0</v>
      </c>
      <c r="Q621" s="142">
        <v>8.0000000000000007E-5</v>
      </c>
      <c r="R621" s="142">
        <f>Q621*H621</f>
        <v>1.501504E-2</v>
      </c>
      <c r="S621" s="142">
        <v>0</v>
      </c>
      <c r="T621" s="143">
        <f>S621*H621</f>
        <v>0</v>
      </c>
      <c r="AR621" s="144" t="s">
        <v>304</v>
      </c>
      <c r="AT621" s="144" t="s">
        <v>396</v>
      </c>
      <c r="AU621" s="144" t="s">
        <v>83</v>
      </c>
      <c r="AY621" s="15" t="s">
        <v>145</v>
      </c>
      <c r="BE621" s="145">
        <f>IF(N621="základní",J621,0)</f>
        <v>0</v>
      </c>
      <c r="BF621" s="145">
        <f>IF(N621="snížená",J621,0)</f>
        <v>0</v>
      </c>
      <c r="BG621" s="145">
        <f>IF(N621="zákl. přenesená",J621,0)</f>
        <v>0</v>
      </c>
      <c r="BH621" s="145">
        <f>IF(N621="sníž. přenesená",J621,0)</f>
        <v>0</v>
      </c>
      <c r="BI621" s="145">
        <f>IF(N621="nulová",J621,0)</f>
        <v>0</v>
      </c>
      <c r="BJ621" s="15" t="s">
        <v>79</v>
      </c>
      <c r="BK621" s="145">
        <f>ROUND(I621*H621,2)</f>
        <v>0</v>
      </c>
      <c r="BL621" s="15" t="s">
        <v>231</v>
      </c>
      <c r="BM621" s="144" t="s">
        <v>1142</v>
      </c>
    </row>
    <row r="622" spans="2:65" s="12" customFormat="1">
      <c r="B622" s="150"/>
      <c r="D622" s="146" t="s">
        <v>154</v>
      </c>
      <c r="F622" s="152" t="s">
        <v>1143</v>
      </c>
      <c r="H622" s="153">
        <v>187.68799999999999</v>
      </c>
      <c r="I622" s="154"/>
      <c r="L622" s="150"/>
      <c r="M622" s="155"/>
      <c r="T622" s="156"/>
      <c r="AT622" s="151" t="s">
        <v>154</v>
      </c>
      <c r="AU622" s="151" t="s">
        <v>83</v>
      </c>
      <c r="AV622" s="12" t="s">
        <v>83</v>
      </c>
      <c r="AW622" s="12" t="s">
        <v>3</v>
      </c>
      <c r="AX622" s="12" t="s">
        <v>79</v>
      </c>
      <c r="AY622" s="151" t="s">
        <v>145</v>
      </c>
    </row>
    <row r="623" spans="2:65" s="1" customFormat="1" ht="16.5" customHeight="1">
      <c r="B623" s="131"/>
      <c r="C623" s="132" t="s">
        <v>1144</v>
      </c>
      <c r="D623" s="132" t="s">
        <v>147</v>
      </c>
      <c r="E623" s="133" t="s">
        <v>1145</v>
      </c>
      <c r="F623" s="134" t="s">
        <v>1146</v>
      </c>
      <c r="G623" s="135" t="s">
        <v>434</v>
      </c>
      <c r="H623" s="136">
        <v>17.2</v>
      </c>
      <c r="I623" s="137"/>
      <c r="J623" s="138">
        <f>ROUND(I623*H623,2)</f>
        <v>0</v>
      </c>
      <c r="K623" s="139"/>
      <c r="L623" s="30"/>
      <c r="M623" s="140" t="s">
        <v>1</v>
      </c>
      <c r="N623" s="141" t="s">
        <v>39</v>
      </c>
      <c r="P623" s="142">
        <f>O623*H623</f>
        <v>0</v>
      </c>
      <c r="Q623" s="142">
        <v>0</v>
      </c>
      <c r="R623" s="142">
        <f>Q623*H623</f>
        <v>0</v>
      </c>
      <c r="S623" s="142">
        <v>0</v>
      </c>
      <c r="T623" s="143">
        <f>S623*H623</f>
        <v>0</v>
      </c>
      <c r="AR623" s="144" t="s">
        <v>231</v>
      </c>
      <c r="AT623" s="144" t="s">
        <v>147</v>
      </c>
      <c r="AU623" s="144" t="s">
        <v>83</v>
      </c>
      <c r="AY623" s="15" t="s">
        <v>145</v>
      </c>
      <c r="BE623" s="145">
        <f>IF(N623="základní",J623,0)</f>
        <v>0</v>
      </c>
      <c r="BF623" s="145">
        <f>IF(N623="snížená",J623,0)</f>
        <v>0</v>
      </c>
      <c r="BG623" s="145">
        <f>IF(N623="zákl. přenesená",J623,0)</f>
        <v>0</v>
      </c>
      <c r="BH623" s="145">
        <f>IF(N623="sníž. přenesená",J623,0)</f>
        <v>0</v>
      </c>
      <c r="BI623" s="145">
        <f>IF(N623="nulová",J623,0)</f>
        <v>0</v>
      </c>
      <c r="BJ623" s="15" t="s">
        <v>79</v>
      </c>
      <c r="BK623" s="145">
        <f>ROUND(I623*H623,2)</f>
        <v>0</v>
      </c>
      <c r="BL623" s="15" t="s">
        <v>231</v>
      </c>
      <c r="BM623" s="144" t="s">
        <v>1147</v>
      </c>
    </row>
    <row r="624" spans="2:65" s="12" customFormat="1">
      <c r="B624" s="150"/>
      <c r="D624" s="146" t="s">
        <v>154</v>
      </c>
      <c r="E624" s="151" t="s">
        <v>1</v>
      </c>
      <c r="F624" s="152" t="s">
        <v>1148</v>
      </c>
      <c r="H624" s="153">
        <v>17.2</v>
      </c>
      <c r="I624" s="154"/>
      <c r="L624" s="150"/>
      <c r="M624" s="155"/>
      <c r="T624" s="156"/>
      <c r="AT624" s="151" t="s">
        <v>154</v>
      </c>
      <c r="AU624" s="151" t="s">
        <v>83</v>
      </c>
      <c r="AV624" s="12" t="s">
        <v>83</v>
      </c>
      <c r="AW624" s="12" t="s">
        <v>31</v>
      </c>
      <c r="AX624" s="12" t="s">
        <v>74</v>
      </c>
      <c r="AY624" s="151" t="s">
        <v>145</v>
      </c>
    </row>
    <row r="625" spans="2:65" s="1" customFormat="1" ht="16.5" customHeight="1">
      <c r="B625" s="131"/>
      <c r="C625" s="163" t="s">
        <v>1149</v>
      </c>
      <c r="D625" s="163" t="s">
        <v>396</v>
      </c>
      <c r="E625" s="164" t="s">
        <v>1150</v>
      </c>
      <c r="F625" s="165" t="s">
        <v>1151</v>
      </c>
      <c r="G625" s="166" t="s">
        <v>434</v>
      </c>
      <c r="H625" s="167">
        <v>18.920000000000002</v>
      </c>
      <c r="I625" s="168"/>
      <c r="J625" s="169">
        <f>ROUND(I625*H625,2)</f>
        <v>0</v>
      </c>
      <c r="K625" s="170"/>
      <c r="L625" s="171"/>
      <c r="M625" s="172" t="s">
        <v>1</v>
      </c>
      <c r="N625" s="173" t="s">
        <v>39</v>
      </c>
      <c r="P625" s="142">
        <f>O625*H625</f>
        <v>0</v>
      </c>
      <c r="Q625" s="142">
        <v>1.7000000000000001E-4</v>
      </c>
      <c r="R625" s="142">
        <f>Q625*H625</f>
        <v>3.2164000000000003E-3</v>
      </c>
      <c r="S625" s="142">
        <v>0</v>
      </c>
      <c r="T625" s="143">
        <f>S625*H625</f>
        <v>0</v>
      </c>
      <c r="AR625" s="144" t="s">
        <v>304</v>
      </c>
      <c r="AT625" s="144" t="s">
        <v>396</v>
      </c>
      <c r="AU625" s="144" t="s">
        <v>83</v>
      </c>
      <c r="AY625" s="15" t="s">
        <v>145</v>
      </c>
      <c r="BE625" s="145">
        <f>IF(N625="základní",J625,0)</f>
        <v>0</v>
      </c>
      <c r="BF625" s="145">
        <f>IF(N625="snížená",J625,0)</f>
        <v>0</v>
      </c>
      <c r="BG625" s="145">
        <f>IF(N625="zákl. přenesená",J625,0)</f>
        <v>0</v>
      </c>
      <c r="BH625" s="145">
        <f>IF(N625="sníž. přenesená",J625,0)</f>
        <v>0</v>
      </c>
      <c r="BI625" s="145">
        <f>IF(N625="nulová",J625,0)</f>
        <v>0</v>
      </c>
      <c r="BJ625" s="15" t="s">
        <v>79</v>
      </c>
      <c r="BK625" s="145">
        <f>ROUND(I625*H625,2)</f>
        <v>0</v>
      </c>
      <c r="BL625" s="15" t="s">
        <v>231</v>
      </c>
      <c r="BM625" s="144" t="s">
        <v>1152</v>
      </c>
    </row>
    <row r="626" spans="2:65" s="12" customFormat="1">
      <c r="B626" s="150"/>
      <c r="D626" s="146" t="s">
        <v>154</v>
      </c>
      <c r="F626" s="152" t="s">
        <v>1153</v>
      </c>
      <c r="H626" s="153">
        <v>18.920000000000002</v>
      </c>
      <c r="I626" s="154"/>
      <c r="L626" s="150"/>
      <c r="M626" s="155"/>
      <c r="T626" s="156"/>
      <c r="AT626" s="151" t="s">
        <v>154</v>
      </c>
      <c r="AU626" s="151" t="s">
        <v>83</v>
      </c>
      <c r="AV626" s="12" t="s">
        <v>83</v>
      </c>
      <c r="AW626" s="12" t="s">
        <v>3</v>
      </c>
      <c r="AX626" s="12" t="s">
        <v>79</v>
      </c>
      <c r="AY626" s="151" t="s">
        <v>145</v>
      </c>
    </row>
    <row r="627" spans="2:65" s="1" customFormat="1" ht="24.2" customHeight="1">
      <c r="B627" s="131"/>
      <c r="C627" s="132" t="s">
        <v>1154</v>
      </c>
      <c r="D627" s="132" t="s">
        <v>147</v>
      </c>
      <c r="E627" s="133" t="s">
        <v>1155</v>
      </c>
      <c r="F627" s="134" t="s">
        <v>1156</v>
      </c>
      <c r="G627" s="135" t="s">
        <v>166</v>
      </c>
      <c r="H627" s="136">
        <v>209.405</v>
      </c>
      <c r="I627" s="137"/>
      <c r="J627" s="138">
        <f>ROUND(I627*H627,2)</f>
        <v>0</v>
      </c>
      <c r="K627" s="139"/>
      <c r="L627" s="30"/>
      <c r="M627" s="140" t="s">
        <v>1</v>
      </c>
      <c r="N627" s="141" t="s">
        <v>39</v>
      </c>
      <c r="P627" s="142">
        <f>O627*H627</f>
        <v>0</v>
      </c>
      <c r="Q627" s="142">
        <v>0</v>
      </c>
      <c r="R627" s="142">
        <f>Q627*H627</f>
        <v>0</v>
      </c>
      <c r="S627" s="142">
        <v>0</v>
      </c>
      <c r="T627" s="143">
        <f>S627*H627</f>
        <v>0</v>
      </c>
      <c r="AR627" s="144" t="s">
        <v>231</v>
      </c>
      <c r="AT627" s="144" t="s">
        <v>147</v>
      </c>
      <c r="AU627" s="144" t="s">
        <v>83</v>
      </c>
      <c r="AY627" s="15" t="s">
        <v>145</v>
      </c>
      <c r="BE627" s="145">
        <f>IF(N627="základní",J627,0)</f>
        <v>0</v>
      </c>
      <c r="BF627" s="145">
        <f>IF(N627="snížená",J627,0)</f>
        <v>0</v>
      </c>
      <c r="BG627" s="145">
        <f>IF(N627="zákl. přenesená",J627,0)</f>
        <v>0</v>
      </c>
      <c r="BH627" s="145">
        <f>IF(N627="sníž. přenesená",J627,0)</f>
        <v>0</v>
      </c>
      <c r="BI627" s="145">
        <f>IF(N627="nulová",J627,0)</f>
        <v>0</v>
      </c>
      <c r="BJ627" s="15" t="s">
        <v>79</v>
      </c>
      <c r="BK627" s="145">
        <f>ROUND(I627*H627,2)</f>
        <v>0</v>
      </c>
      <c r="BL627" s="15" t="s">
        <v>231</v>
      </c>
      <c r="BM627" s="144" t="s">
        <v>1157</v>
      </c>
    </row>
    <row r="628" spans="2:65" s="1" customFormat="1" ht="24.2" customHeight="1">
      <c r="B628" s="131"/>
      <c r="C628" s="132" t="s">
        <v>1158</v>
      </c>
      <c r="D628" s="132" t="s">
        <v>147</v>
      </c>
      <c r="E628" s="133" t="s">
        <v>1159</v>
      </c>
      <c r="F628" s="134" t="s">
        <v>1160</v>
      </c>
      <c r="G628" s="135" t="s">
        <v>150</v>
      </c>
      <c r="H628" s="136">
        <v>2.1560000000000001</v>
      </c>
      <c r="I628" s="137"/>
      <c r="J628" s="138">
        <f>ROUND(I628*H628,2)</f>
        <v>0</v>
      </c>
      <c r="K628" s="139"/>
      <c r="L628" s="30"/>
      <c r="M628" s="140" t="s">
        <v>1</v>
      </c>
      <c r="N628" s="141" t="s">
        <v>39</v>
      </c>
      <c r="P628" s="142">
        <f>O628*H628</f>
        <v>0</v>
      </c>
      <c r="Q628" s="142">
        <v>0</v>
      </c>
      <c r="R628" s="142">
        <f>Q628*H628</f>
        <v>0</v>
      </c>
      <c r="S628" s="142">
        <v>0</v>
      </c>
      <c r="T628" s="143">
        <f>S628*H628</f>
        <v>0</v>
      </c>
      <c r="AR628" s="144" t="s">
        <v>231</v>
      </c>
      <c r="AT628" s="144" t="s">
        <v>147</v>
      </c>
      <c r="AU628" s="144" t="s">
        <v>83</v>
      </c>
      <c r="AY628" s="15" t="s">
        <v>145</v>
      </c>
      <c r="BE628" s="145">
        <f>IF(N628="základní",J628,0)</f>
        <v>0</v>
      </c>
      <c r="BF628" s="145">
        <f>IF(N628="snížená",J628,0)</f>
        <v>0</v>
      </c>
      <c r="BG628" s="145">
        <f>IF(N628="zákl. přenesená",J628,0)</f>
        <v>0</v>
      </c>
      <c r="BH628" s="145">
        <f>IF(N628="sníž. přenesená",J628,0)</f>
        <v>0</v>
      </c>
      <c r="BI628" s="145">
        <f>IF(N628="nulová",J628,0)</f>
        <v>0</v>
      </c>
      <c r="BJ628" s="15" t="s">
        <v>79</v>
      </c>
      <c r="BK628" s="145">
        <f>ROUND(I628*H628,2)</f>
        <v>0</v>
      </c>
      <c r="BL628" s="15" t="s">
        <v>231</v>
      </c>
      <c r="BM628" s="144" t="s">
        <v>1161</v>
      </c>
    </row>
    <row r="629" spans="2:65" s="1" customFormat="1" ht="24.2" customHeight="1">
      <c r="B629" s="131"/>
      <c r="C629" s="132" t="s">
        <v>1162</v>
      </c>
      <c r="D629" s="132" t="s">
        <v>147</v>
      </c>
      <c r="E629" s="133" t="s">
        <v>1163</v>
      </c>
      <c r="F629" s="134" t="s">
        <v>1164</v>
      </c>
      <c r="G629" s="135" t="s">
        <v>150</v>
      </c>
      <c r="H629" s="136">
        <v>2.1560000000000001</v>
      </c>
      <c r="I629" s="137"/>
      <c r="J629" s="138">
        <f>ROUND(I629*H629,2)</f>
        <v>0</v>
      </c>
      <c r="K629" s="139"/>
      <c r="L629" s="30"/>
      <c r="M629" s="140" t="s">
        <v>1</v>
      </c>
      <c r="N629" s="141" t="s">
        <v>39</v>
      </c>
      <c r="P629" s="142">
        <f>O629*H629</f>
        <v>0</v>
      </c>
      <c r="Q629" s="142">
        <v>0</v>
      </c>
      <c r="R629" s="142">
        <f>Q629*H629</f>
        <v>0</v>
      </c>
      <c r="S629" s="142">
        <v>0</v>
      </c>
      <c r="T629" s="143">
        <f>S629*H629</f>
        <v>0</v>
      </c>
      <c r="AR629" s="144" t="s">
        <v>231</v>
      </c>
      <c r="AT629" s="144" t="s">
        <v>147</v>
      </c>
      <c r="AU629" s="144" t="s">
        <v>83</v>
      </c>
      <c r="AY629" s="15" t="s">
        <v>145</v>
      </c>
      <c r="BE629" s="145">
        <f>IF(N629="základní",J629,0)</f>
        <v>0</v>
      </c>
      <c r="BF629" s="145">
        <f>IF(N629="snížená",J629,0)</f>
        <v>0</v>
      </c>
      <c r="BG629" s="145">
        <f>IF(N629="zákl. přenesená",J629,0)</f>
        <v>0</v>
      </c>
      <c r="BH629" s="145">
        <f>IF(N629="sníž. přenesená",J629,0)</f>
        <v>0</v>
      </c>
      <c r="BI629" s="145">
        <f>IF(N629="nulová",J629,0)</f>
        <v>0</v>
      </c>
      <c r="BJ629" s="15" t="s">
        <v>79</v>
      </c>
      <c r="BK629" s="145">
        <f>ROUND(I629*H629,2)</f>
        <v>0</v>
      </c>
      <c r="BL629" s="15" t="s">
        <v>231</v>
      </c>
      <c r="BM629" s="144" t="s">
        <v>1165</v>
      </c>
    </row>
    <row r="630" spans="2:65" s="11" customFormat="1" ht="22.9" customHeight="1">
      <c r="B630" s="119"/>
      <c r="D630" s="120" t="s">
        <v>73</v>
      </c>
      <c r="E630" s="129" t="s">
        <v>1166</v>
      </c>
      <c r="F630" s="129" t="s">
        <v>1167</v>
      </c>
      <c r="I630" s="122"/>
      <c r="J630" s="130">
        <f>BK630</f>
        <v>0</v>
      </c>
      <c r="L630" s="119"/>
      <c r="M630" s="124"/>
      <c r="P630" s="125">
        <f>SUM(P631:P641)</f>
        <v>0</v>
      </c>
      <c r="R630" s="125">
        <f>SUM(R631:R641)</f>
        <v>0.64787499999999998</v>
      </c>
      <c r="T630" s="126">
        <f>SUM(T631:T641)</f>
        <v>0</v>
      </c>
      <c r="AR630" s="120" t="s">
        <v>83</v>
      </c>
      <c r="AT630" s="127" t="s">
        <v>73</v>
      </c>
      <c r="AU630" s="127" t="s">
        <v>79</v>
      </c>
      <c r="AY630" s="120" t="s">
        <v>145</v>
      </c>
      <c r="BK630" s="128">
        <f>SUM(BK631:BK641)</f>
        <v>0</v>
      </c>
    </row>
    <row r="631" spans="2:65" s="1" customFormat="1" ht="16.5" customHeight="1">
      <c r="B631" s="131"/>
      <c r="C631" s="132" t="s">
        <v>1168</v>
      </c>
      <c r="D631" s="132" t="s">
        <v>147</v>
      </c>
      <c r="E631" s="133" t="s">
        <v>1169</v>
      </c>
      <c r="F631" s="134" t="s">
        <v>1170</v>
      </c>
      <c r="G631" s="135" t="s">
        <v>166</v>
      </c>
      <c r="H631" s="136">
        <v>18.760000000000002</v>
      </c>
      <c r="I631" s="137"/>
      <c r="J631" s="138">
        <f>ROUND(I631*H631,2)</f>
        <v>0</v>
      </c>
      <c r="K631" s="139"/>
      <c r="L631" s="30"/>
      <c r="M631" s="140" t="s">
        <v>1</v>
      </c>
      <c r="N631" s="141" t="s">
        <v>39</v>
      </c>
      <c r="P631" s="142">
        <f>O631*H631</f>
        <v>0</v>
      </c>
      <c r="Q631" s="142">
        <v>0</v>
      </c>
      <c r="R631" s="142">
        <f>Q631*H631</f>
        <v>0</v>
      </c>
      <c r="S631" s="142">
        <v>0</v>
      </c>
      <c r="T631" s="143">
        <f>S631*H631</f>
        <v>0</v>
      </c>
      <c r="AR631" s="144" t="s">
        <v>231</v>
      </c>
      <c r="AT631" s="144" t="s">
        <v>147</v>
      </c>
      <c r="AU631" s="144" t="s">
        <v>83</v>
      </c>
      <c r="AY631" s="15" t="s">
        <v>145</v>
      </c>
      <c r="BE631" s="145">
        <f>IF(N631="základní",J631,0)</f>
        <v>0</v>
      </c>
      <c r="BF631" s="145">
        <f>IF(N631="snížená",J631,0)</f>
        <v>0</v>
      </c>
      <c r="BG631" s="145">
        <f>IF(N631="zákl. přenesená",J631,0)</f>
        <v>0</v>
      </c>
      <c r="BH631" s="145">
        <f>IF(N631="sníž. přenesená",J631,0)</f>
        <v>0</v>
      </c>
      <c r="BI631" s="145">
        <f>IF(N631="nulová",J631,0)</f>
        <v>0</v>
      </c>
      <c r="BJ631" s="15" t="s">
        <v>79</v>
      </c>
      <c r="BK631" s="145">
        <f>ROUND(I631*H631,2)</f>
        <v>0</v>
      </c>
      <c r="BL631" s="15" t="s">
        <v>231</v>
      </c>
      <c r="BM631" s="144" t="s">
        <v>1171</v>
      </c>
    </row>
    <row r="632" spans="2:65" s="13" customFormat="1">
      <c r="B632" s="157"/>
      <c r="D632" s="146" t="s">
        <v>154</v>
      </c>
      <c r="E632" s="158" t="s">
        <v>1</v>
      </c>
      <c r="F632" s="159" t="s">
        <v>1172</v>
      </c>
      <c r="H632" s="158" t="s">
        <v>1</v>
      </c>
      <c r="I632" s="160"/>
      <c r="L632" s="157"/>
      <c r="M632" s="161"/>
      <c r="T632" s="162"/>
      <c r="AT632" s="158" t="s">
        <v>154</v>
      </c>
      <c r="AU632" s="158" t="s">
        <v>83</v>
      </c>
      <c r="AV632" s="13" t="s">
        <v>79</v>
      </c>
      <c r="AW632" s="13" t="s">
        <v>31</v>
      </c>
      <c r="AX632" s="13" t="s">
        <v>74</v>
      </c>
      <c r="AY632" s="158" t="s">
        <v>145</v>
      </c>
    </row>
    <row r="633" spans="2:65" s="12" customFormat="1">
      <c r="B633" s="150"/>
      <c r="D633" s="146" t="s">
        <v>154</v>
      </c>
      <c r="E633" s="151" t="s">
        <v>1</v>
      </c>
      <c r="F633" s="152" t="s">
        <v>1173</v>
      </c>
      <c r="H633" s="153">
        <v>16.260000000000002</v>
      </c>
      <c r="I633" s="154"/>
      <c r="L633" s="150"/>
      <c r="M633" s="155"/>
      <c r="T633" s="156"/>
      <c r="AT633" s="151" t="s">
        <v>154</v>
      </c>
      <c r="AU633" s="151" t="s">
        <v>83</v>
      </c>
      <c r="AV633" s="12" t="s">
        <v>83</v>
      </c>
      <c r="AW633" s="12" t="s">
        <v>31</v>
      </c>
      <c r="AX633" s="12" t="s">
        <v>74</v>
      </c>
      <c r="AY633" s="151" t="s">
        <v>145</v>
      </c>
    </row>
    <row r="634" spans="2:65" s="12" customFormat="1">
      <c r="B634" s="150"/>
      <c r="D634" s="146" t="s">
        <v>154</v>
      </c>
      <c r="E634" s="151" t="s">
        <v>1</v>
      </c>
      <c r="F634" s="152" t="s">
        <v>1174</v>
      </c>
      <c r="H634" s="153">
        <v>2.5</v>
      </c>
      <c r="I634" s="154"/>
      <c r="L634" s="150"/>
      <c r="M634" s="155"/>
      <c r="T634" s="156"/>
      <c r="AT634" s="151" t="s">
        <v>154</v>
      </c>
      <c r="AU634" s="151" t="s">
        <v>83</v>
      </c>
      <c r="AV634" s="12" t="s">
        <v>83</v>
      </c>
      <c r="AW634" s="12" t="s">
        <v>31</v>
      </c>
      <c r="AX634" s="12" t="s">
        <v>74</v>
      </c>
      <c r="AY634" s="151" t="s">
        <v>145</v>
      </c>
    </row>
    <row r="635" spans="2:65" s="1" customFormat="1" ht="16.5" customHeight="1">
      <c r="B635" s="131"/>
      <c r="C635" s="132" t="s">
        <v>1175</v>
      </c>
      <c r="D635" s="132" t="s">
        <v>147</v>
      </c>
      <c r="E635" s="133" t="s">
        <v>1176</v>
      </c>
      <c r="F635" s="134" t="s">
        <v>1177</v>
      </c>
      <c r="G635" s="135" t="s">
        <v>166</v>
      </c>
      <c r="H635" s="136">
        <v>18.75</v>
      </c>
      <c r="I635" s="137"/>
      <c r="J635" s="138">
        <f>ROUND(I635*H635,2)</f>
        <v>0</v>
      </c>
      <c r="K635" s="139"/>
      <c r="L635" s="30"/>
      <c r="M635" s="140" t="s">
        <v>1</v>
      </c>
      <c r="N635" s="141" t="s">
        <v>39</v>
      </c>
      <c r="P635" s="142">
        <f>O635*H635</f>
        <v>0</v>
      </c>
      <c r="Q635" s="142">
        <v>2.4E-2</v>
      </c>
      <c r="R635" s="142">
        <f>Q635*H635</f>
        <v>0.45</v>
      </c>
      <c r="S635" s="142">
        <v>0</v>
      </c>
      <c r="T635" s="143">
        <f>S635*H635</f>
        <v>0</v>
      </c>
      <c r="AR635" s="144" t="s">
        <v>231</v>
      </c>
      <c r="AT635" s="144" t="s">
        <v>147</v>
      </c>
      <c r="AU635" s="144" t="s">
        <v>83</v>
      </c>
      <c r="AY635" s="15" t="s">
        <v>145</v>
      </c>
      <c r="BE635" s="145">
        <f>IF(N635="základní",J635,0)</f>
        <v>0</v>
      </c>
      <c r="BF635" s="145">
        <f>IF(N635="snížená",J635,0)</f>
        <v>0</v>
      </c>
      <c r="BG635" s="145">
        <f>IF(N635="zákl. přenesená",J635,0)</f>
        <v>0</v>
      </c>
      <c r="BH635" s="145">
        <f>IF(N635="sníž. přenesená",J635,0)</f>
        <v>0</v>
      </c>
      <c r="BI635" s="145">
        <f>IF(N635="nulová",J635,0)</f>
        <v>0</v>
      </c>
      <c r="BJ635" s="15" t="s">
        <v>79</v>
      </c>
      <c r="BK635" s="145">
        <f>ROUND(I635*H635,2)</f>
        <v>0</v>
      </c>
      <c r="BL635" s="15" t="s">
        <v>231</v>
      </c>
      <c r="BM635" s="144" t="s">
        <v>1178</v>
      </c>
    </row>
    <row r="636" spans="2:65" s="1" customFormat="1" ht="24.2" customHeight="1">
      <c r="B636" s="131"/>
      <c r="C636" s="132" t="s">
        <v>1179</v>
      </c>
      <c r="D636" s="132" t="s">
        <v>147</v>
      </c>
      <c r="E636" s="133" t="s">
        <v>1180</v>
      </c>
      <c r="F636" s="134" t="s">
        <v>1181</v>
      </c>
      <c r="G636" s="135" t="s">
        <v>166</v>
      </c>
      <c r="H636" s="136">
        <v>18.75</v>
      </c>
      <c r="I636" s="137"/>
      <c r="J636" s="138">
        <f>ROUND(I636*H636,2)</f>
        <v>0</v>
      </c>
      <c r="K636" s="139"/>
      <c r="L636" s="30"/>
      <c r="M636" s="140" t="s">
        <v>1</v>
      </c>
      <c r="N636" s="141" t="s">
        <v>39</v>
      </c>
      <c r="P636" s="142">
        <f>O636*H636</f>
        <v>0</v>
      </c>
      <c r="Q636" s="142">
        <v>5.4000000000000001E-4</v>
      </c>
      <c r="R636" s="142">
        <f>Q636*H636</f>
        <v>1.0125E-2</v>
      </c>
      <c r="S636" s="142">
        <v>0</v>
      </c>
      <c r="T636" s="143">
        <f>S636*H636</f>
        <v>0</v>
      </c>
      <c r="AR636" s="144" t="s">
        <v>231</v>
      </c>
      <c r="AT636" s="144" t="s">
        <v>147</v>
      </c>
      <c r="AU636" s="144" t="s">
        <v>83</v>
      </c>
      <c r="AY636" s="15" t="s">
        <v>145</v>
      </c>
      <c r="BE636" s="145">
        <f>IF(N636="základní",J636,0)</f>
        <v>0</v>
      </c>
      <c r="BF636" s="145">
        <f>IF(N636="snížená",J636,0)</f>
        <v>0</v>
      </c>
      <c r="BG636" s="145">
        <f>IF(N636="zákl. přenesená",J636,0)</f>
        <v>0</v>
      </c>
      <c r="BH636" s="145">
        <f>IF(N636="sníž. přenesená",J636,0)</f>
        <v>0</v>
      </c>
      <c r="BI636" s="145">
        <f>IF(N636="nulová",J636,0)</f>
        <v>0</v>
      </c>
      <c r="BJ636" s="15" t="s">
        <v>79</v>
      </c>
      <c r="BK636" s="145">
        <f>ROUND(I636*H636,2)</f>
        <v>0</v>
      </c>
      <c r="BL636" s="15" t="s">
        <v>231</v>
      </c>
      <c r="BM636" s="144" t="s">
        <v>1182</v>
      </c>
    </row>
    <row r="637" spans="2:65" s="1" customFormat="1" ht="24.2" customHeight="1">
      <c r="B637" s="131"/>
      <c r="C637" s="132" t="s">
        <v>1183</v>
      </c>
      <c r="D637" s="132" t="s">
        <v>147</v>
      </c>
      <c r="E637" s="133" t="s">
        <v>1184</v>
      </c>
      <c r="F637" s="134" t="s">
        <v>1185</v>
      </c>
      <c r="G637" s="135" t="s">
        <v>166</v>
      </c>
      <c r="H637" s="136">
        <v>18.75</v>
      </c>
      <c r="I637" s="137"/>
      <c r="J637" s="138">
        <f>ROUND(I637*H637,2)</f>
        <v>0</v>
      </c>
      <c r="K637" s="139"/>
      <c r="L637" s="30"/>
      <c r="M637" s="140" t="s">
        <v>1</v>
      </c>
      <c r="N637" s="141" t="s">
        <v>39</v>
      </c>
      <c r="P637" s="142">
        <f>O637*H637</f>
        <v>0</v>
      </c>
      <c r="Q637" s="142">
        <v>5.4000000000000003E-3</v>
      </c>
      <c r="R637" s="142">
        <f>Q637*H637</f>
        <v>0.10125000000000001</v>
      </c>
      <c r="S637" s="142">
        <v>0</v>
      </c>
      <c r="T637" s="143">
        <f>S637*H637</f>
        <v>0</v>
      </c>
      <c r="AR637" s="144" t="s">
        <v>231</v>
      </c>
      <c r="AT637" s="144" t="s">
        <v>147</v>
      </c>
      <c r="AU637" s="144" t="s">
        <v>83</v>
      </c>
      <c r="AY637" s="15" t="s">
        <v>145</v>
      </c>
      <c r="BE637" s="145">
        <f>IF(N637="základní",J637,0)</f>
        <v>0</v>
      </c>
      <c r="BF637" s="145">
        <f>IF(N637="snížená",J637,0)</f>
        <v>0</v>
      </c>
      <c r="BG637" s="145">
        <f>IF(N637="zákl. přenesená",J637,0)</f>
        <v>0</v>
      </c>
      <c r="BH637" s="145">
        <f>IF(N637="sníž. přenesená",J637,0)</f>
        <v>0</v>
      </c>
      <c r="BI637" s="145">
        <f>IF(N637="nulová",J637,0)</f>
        <v>0</v>
      </c>
      <c r="BJ637" s="15" t="s">
        <v>79</v>
      </c>
      <c r="BK637" s="145">
        <f>ROUND(I637*H637,2)</f>
        <v>0</v>
      </c>
      <c r="BL637" s="15" t="s">
        <v>231</v>
      </c>
      <c r="BM637" s="144" t="s">
        <v>1186</v>
      </c>
    </row>
    <row r="638" spans="2:65" s="1" customFormat="1" ht="21.75" customHeight="1">
      <c r="B638" s="131"/>
      <c r="C638" s="132" t="s">
        <v>1187</v>
      </c>
      <c r="D638" s="132" t="s">
        <v>147</v>
      </c>
      <c r="E638" s="133" t="s">
        <v>1188</v>
      </c>
      <c r="F638" s="134" t="s">
        <v>1189</v>
      </c>
      <c r="G638" s="135" t="s">
        <v>434</v>
      </c>
      <c r="H638" s="136">
        <v>25</v>
      </c>
      <c r="I638" s="137"/>
      <c r="J638" s="138">
        <f>ROUND(I638*H638,2)</f>
        <v>0</v>
      </c>
      <c r="K638" s="139"/>
      <c r="L638" s="30"/>
      <c r="M638" s="140" t="s">
        <v>1</v>
      </c>
      <c r="N638" s="141" t="s">
        <v>39</v>
      </c>
      <c r="P638" s="142">
        <f>O638*H638</f>
        <v>0</v>
      </c>
      <c r="Q638" s="142">
        <v>3.46E-3</v>
      </c>
      <c r="R638" s="142">
        <f>Q638*H638</f>
        <v>8.6499999999999994E-2</v>
      </c>
      <c r="S638" s="142">
        <v>0</v>
      </c>
      <c r="T638" s="143">
        <f>S638*H638</f>
        <v>0</v>
      </c>
      <c r="AR638" s="144" t="s">
        <v>231</v>
      </c>
      <c r="AT638" s="144" t="s">
        <v>147</v>
      </c>
      <c r="AU638" s="144" t="s">
        <v>83</v>
      </c>
      <c r="AY638" s="15" t="s">
        <v>145</v>
      </c>
      <c r="BE638" s="145">
        <f>IF(N638="základní",J638,0)</f>
        <v>0</v>
      </c>
      <c r="BF638" s="145">
        <f>IF(N638="snížená",J638,0)</f>
        <v>0</v>
      </c>
      <c r="BG638" s="145">
        <f>IF(N638="zákl. přenesená",J638,0)</f>
        <v>0</v>
      </c>
      <c r="BH638" s="145">
        <f>IF(N638="sníž. přenesená",J638,0)</f>
        <v>0</v>
      </c>
      <c r="BI638" s="145">
        <f>IF(N638="nulová",J638,0)</f>
        <v>0</v>
      </c>
      <c r="BJ638" s="15" t="s">
        <v>79</v>
      </c>
      <c r="BK638" s="145">
        <f>ROUND(I638*H638,2)</f>
        <v>0</v>
      </c>
      <c r="BL638" s="15" t="s">
        <v>231</v>
      </c>
      <c r="BM638" s="144" t="s">
        <v>1190</v>
      </c>
    </row>
    <row r="639" spans="2:65" s="12" customFormat="1">
      <c r="B639" s="150"/>
      <c r="D639" s="146" t="s">
        <v>154</v>
      </c>
      <c r="E639" s="151" t="s">
        <v>1</v>
      </c>
      <c r="F639" s="152" t="s">
        <v>1191</v>
      </c>
      <c r="H639" s="153">
        <v>25</v>
      </c>
      <c r="I639" s="154"/>
      <c r="L639" s="150"/>
      <c r="M639" s="155"/>
      <c r="T639" s="156"/>
      <c r="AT639" s="151" t="s">
        <v>154</v>
      </c>
      <c r="AU639" s="151" t="s">
        <v>83</v>
      </c>
      <c r="AV639" s="12" t="s">
        <v>83</v>
      </c>
      <c r="AW639" s="12" t="s">
        <v>31</v>
      </c>
      <c r="AX639" s="12" t="s">
        <v>74</v>
      </c>
      <c r="AY639" s="151" t="s">
        <v>145</v>
      </c>
    </row>
    <row r="640" spans="2:65" s="1" customFormat="1" ht="24.2" customHeight="1">
      <c r="B640" s="131"/>
      <c r="C640" s="132" t="s">
        <v>1192</v>
      </c>
      <c r="D640" s="132" t="s">
        <v>147</v>
      </c>
      <c r="E640" s="133" t="s">
        <v>1193</v>
      </c>
      <c r="F640" s="134" t="s">
        <v>1194</v>
      </c>
      <c r="G640" s="135" t="s">
        <v>150</v>
      </c>
      <c r="H640" s="136">
        <v>0.64800000000000002</v>
      </c>
      <c r="I640" s="137"/>
      <c r="J640" s="138">
        <f>ROUND(I640*H640,2)</f>
        <v>0</v>
      </c>
      <c r="K640" s="139"/>
      <c r="L640" s="30"/>
      <c r="M640" s="140" t="s">
        <v>1</v>
      </c>
      <c r="N640" s="141" t="s">
        <v>39</v>
      </c>
      <c r="P640" s="142">
        <f>O640*H640</f>
        <v>0</v>
      </c>
      <c r="Q640" s="142">
        <v>0</v>
      </c>
      <c r="R640" s="142">
        <f>Q640*H640</f>
        <v>0</v>
      </c>
      <c r="S640" s="142">
        <v>0</v>
      </c>
      <c r="T640" s="143">
        <f>S640*H640</f>
        <v>0</v>
      </c>
      <c r="AR640" s="144" t="s">
        <v>231</v>
      </c>
      <c r="AT640" s="144" t="s">
        <v>147</v>
      </c>
      <c r="AU640" s="144" t="s">
        <v>83</v>
      </c>
      <c r="AY640" s="15" t="s">
        <v>145</v>
      </c>
      <c r="BE640" s="145">
        <f>IF(N640="základní",J640,0)</f>
        <v>0</v>
      </c>
      <c r="BF640" s="145">
        <f>IF(N640="snížená",J640,0)</f>
        <v>0</v>
      </c>
      <c r="BG640" s="145">
        <f>IF(N640="zákl. přenesená",J640,0)</f>
        <v>0</v>
      </c>
      <c r="BH640" s="145">
        <f>IF(N640="sníž. přenesená",J640,0)</f>
        <v>0</v>
      </c>
      <c r="BI640" s="145">
        <f>IF(N640="nulová",J640,0)</f>
        <v>0</v>
      </c>
      <c r="BJ640" s="15" t="s">
        <v>79</v>
      </c>
      <c r="BK640" s="145">
        <f>ROUND(I640*H640,2)</f>
        <v>0</v>
      </c>
      <c r="BL640" s="15" t="s">
        <v>231</v>
      </c>
      <c r="BM640" s="144" t="s">
        <v>1195</v>
      </c>
    </row>
    <row r="641" spans="2:65" s="1" customFormat="1" ht="24.2" customHeight="1">
      <c r="B641" s="131"/>
      <c r="C641" s="132" t="s">
        <v>1196</v>
      </c>
      <c r="D641" s="132" t="s">
        <v>147</v>
      </c>
      <c r="E641" s="133" t="s">
        <v>1197</v>
      </c>
      <c r="F641" s="134" t="s">
        <v>1198</v>
      </c>
      <c r="G641" s="135" t="s">
        <v>150</v>
      </c>
      <c r="H641" s="136">
        <v>0.64800000000000002</v>
      </c>
      <c r="I641" s="137"/>
      <c r="J641" s="138">
        <f>ROUND(I641*H641,2)</f>
        <v>0</v>
      </c>
      <c r="K641" s="139"/>
      <c r="L641" s="30"/>
      <c r="M641" s="140" t="s">
        <v>1</v>
      </c>
      <c r="N641" s="141" t="s">
        <v>39</v>
      </c>
      <c r="P641" s="142">
        <f>O641*H641</f>
        <v>0</v>
      </c>
      <c r="Q641" s="142">
        <v>0</v>
      </c>
      <c r="R641" s="142">
        <f>Q641*H641</f>
        <v>0</v>
      </c>
      <c r="S641" s="142">
        <v>0</v>
      </c>
      <c r="T641" s="143">
        <f>S641*H641</f>
        <v>0</v>
      </c>
      <c r="AR641" s="144" t="s">
        <v>231</v>
      </c>
      <c r="AT641" s="144" t="s">
        <v>147</v>
      </c>
      <c r="AU641" s="144" t="s">
        <v>83</v>
      </c>
      <c r="AY641" s="15" t="s">
        <v>145</v>
      </c>
      <c r="BE641" s="145">
        <f>IF(N641="základní",J641,0)</f>
        <v>0</v>
      </c>
      <c r="BF641" s="145">
        <f>IF(N641="snížená",J641,0)</f>
        <v>0</v>
      </c>
      <c r="BG641" s="145">
        <f>IF(N641="zákl. přenesená",J641,0)</f>
        <v>0</v>
      </c>
      <c r="BH641" s="145">
        <f>IF(N641="sníž. přenesená",J641,0)</f>
        <v>0</v>
      </c>
      <c r="BI641" s="145">
        <f>IF(N641="nulová",J641,0)</f>
        <v>0</v>
      </c>
      <c r="BJ641" s="15" t="s">
        <v>79</v>
      </c>
      <c r="BK641" s="145">
        <f>ROUND(I641*H641,2)</f>
        <v>0</v>
      </c>
      <c r="BL641" s="15" t="s">
        <v>231</v>
      </c>
      <c r="BM641" s="144" t="s">
        <v>1199</v>
      </c>
    </row>
    <row r="642" spans="2:65" s="11" customFormat="1" ht="22.9" customHeight="1">
      <c r="B642" s="119"/>
      <c r="D642" s="120" t="s">
        <v>73</v>
      </c>
      <c r="E642" s="129" t="s">
        <v>1200</v>
      </c>
      <c r="F642" s="129" t="s">
        <v>1201</v>
      </c>
      <c r="I642" s="122"/>
      <c r="J642" s="130">
        <f>BK642</f>
        <v>0</v>
      </c>
      <c r="L642" s="119"/>
      <c r="M642" s="124"/>
      <c r="P642" s="125">
        <f>SUM(P643:P646)</f>
        <v>0</v>
      </c>
      <c r="R642" s="125">
        <f>SUM(R643:R646)</f>
        <v>0.50064999999999993</v>
      </c>
      <c r="T642" s="126">
        <f>SUM(T643:T646)</f>
        <v>0</v>
      </c>
      <c r="AR642" s="120" t="s">
        <v>83</v>
      </c>
      <c r="AT642" s="127" t="s">
        <v>73</v>
      </c>
      <c r="AU642" s="127" t="s">
        <v>79</v>
      </c>
      <c r="AY642" s="120" t="s">
        <v>145</v>
      </c>
      <c r="BK642" s="128">
        <f>SUM(BK643:BK646)</f>
        <v>0</v>
      </c>
    </row>
    <row r="643" spans="2:65" s="1" customFormat="1" ht="21.75" customHeight="1">
      <c r="B643" s="131"/>
      <c r="C643" s="132" t="s">
        <v>1202</v>
      </c>
      <c r="D643" s="132" t="s">
        <v>147</v>
      </c>
      <c r="E643" s="133" t="s">
        <v>1203</v>
      </c>
      <c r="F643" s="134" t="s">
        <v>1204</v>
      </c>
      <c r="G643" s="135" t="s">
        <v>166</v>
      </c>
      <c r="H643" s="136">
        <v>780</v>
      </c>
      <c r="I643" s="137"/>
      <c r="J643" s="138">
        <f>ROUND(I643*H643,2)</f>
        <v>0</v>
      </c>
      <c r="K643" s="139"/>
      <c r="L643" s="30"/>
      <c r="M643" s="140" t="s">
        <v>1</v>
      </c>
      <c r="N643" s="141" t="s">
        <v>39</v>
      </c>
      <c r="P643" s="142">
        <f>O643*H643</f>
        <v>0</v>
      </c>
      <c r="Q643" s="142">
        <v>0</v>
      </c>
      <c r="R643" s="142">
        <f>Q643*H643</f>
        <v>0</v>
      </c>
      <c r="S643" s="142">
        <v>0</v>
      </c>
      <c r="T643" s="143">
        <f>S643*H643</f>
        <v>0</v>
      </c>
      <c r="AR643" s="144" t="s">
        <v>231</v>
      </c>
      <c r="AT643" s="144" t="s">
        <v>147</v>
      </c>
      <c r="AU643" s="144" t="s">
        <v>83</v>
      </c>
      <c r="AY643" s="15" t="s">
        <v>145</v>
      </c>
      <c r="BE643" s="145">
        <f>IF(N643="základní",J643,0)</f>
        <v>0</v>
      </c>
      <c r="BF643" s="145">
        <f>IF(N643="snížená",J643,0)</f>
        <v>0</v>
      </c>
      <c r="BG643" s="145">
        <f>IF(N643="zákl. přenesená",J643,0)</f>
        <v>0</v>
      </c>
      <c r="BH643" s="145">
        <f>IF(N643="sníž. přenesená",J643,0)</f>
        <v>0</v>
      </c>
      <c r="BI643" s="145">
        <f>IF(N643="nulová",J643,0)</f>
        <v>0</v>
      </c>
      <c r="BJ643" s="15" t="s">
        <v>79</v>
      </c>
      <c r="BK643" s="145">
        <f>ROUND(I643*H643,2)</f>
        <v>0</v>
      </c>
      <c r="BL643" s="15" t="s">
        <v>231</v>
      </c>
      <c r="BM643" s="144" t="s">
        <v>1205</v>
      </c>
    </row>
    <row r="644" spans="2:65" s="1" customFormat="1" ht="24.2" customHeight="1">
      <c r="B644" s="131"/>
      <c r="C644" s="132" t="s">
        <v>1206</v>
      </c>
      <c r="D644" s="132" t="s">
        <v>147</v>
      </c>
      <c r="E644" s="133" t="s">
        <v>1207</v>
      </c>
      <c r="F644" s="134" t="s">
        <v>1208</v>
      </c>
      <c r="G644" s="135" t="s">
        <v>166</v>
      </c>
      <c r="H644" s="136">
        <v>780</v>
      </c>
      <c r="I644" s="137"/>
      <c r="J644" s="138">
        <f>ROUND(I644*H644,2)</f>
        <v>0</v>
      </c>
      <c r="K644" s="139"/>
      <c r="L644" s="30"/>
      <c r="M644" s="140" t="s">
        <v>1</v>
      </c>
      <c r="N644" s="141" t="s">
        <v>39</v>
      </c>
      <c r="P644" s="142">
        <f>O644*H644</f>
        <v>0</v>
      </c>
      <c r="Q644" s="142">
        <v>4.4999999999999999E-4</v>
      </c>
      <c r="R644" s="142">
        <f>Q644*H644</f>
        <v>0.35099999999999998</v>
      </c>
      <c r="S644" s="142">
        <v>0</v>
      </c>
      <c r="T644" s="143">
        <f>S644*H644</f>
        <v>0</v>
      </c>
      <c r="AR644" s="144" t="s">
        <v>231</v>
      </c>
      <c r="AT644" s="144" t="s">
        <v>147</v>
      </c>
      <c r="AU644" s="144" t="s">
        <v>83</v>
      </c>
      <c r="AY644" s="15" t="s">
        <v>145</v>
      </c>
      <c r="BE644" s="145">
        <f>IF(N644="základní",J644,0)</f>
        <v>0</v>
      </c>
      <c r="BF644" s="145">
        <f>IF(N644="snížená",J644,0)</f>
        <v>0</v>
      </c>
      <c r="BG644" s="145">
        <f>IF(N644="zákl. přenesená",J644,0)</f>
        <v>0</v>
      </c>
      <c r="BH644" s="145">
        <f>IF(N644="sníž. přenesená",J644,0)</f>
        <v>0</v>
      </c>
      <c r="BI644" s="145">
        <f>IF(N644="nulová",J644,0)</f>
        <v>0</v>
      </c>
      <c r="BJ644" s="15" t="s">
        <v>79</v>
      </c>
      <c r="BK644" s="145">
        <f>ROUND(I644*H644,2)</f>
        <v>0</v>
      </c>
      <c r="BL644" s="15" t="s">
        <v>231</v>
      </c>
      <c r="BM644" s="144" t="s">
        <v>1209</v>
      </c>
    </row>
    <row r="645" spans="2:65" s="1" customFormat="1" ht="16.5" customHeight="1">
      <c r="B645" s="131"/>
      <c r="C645" s="132" t="s">
        <v>1210</v>
      </c>
      <c r="D645" s="132" t="s">
        <v>147</v>
      </c>
      <c r="E645" s="133" t="s">
        <v>1211</v>
      </c>
      <c r="F645" s="134" t="s">
        <v>1212</v>
      </c>
      <c r="G645" s="135" t="s">
        <v>166</v>
      </c>
      <c r="H645" s="136">
        <v>205</v>
      </c>
      <c r="I645" s="137"/>
      <c r="J645" s="138">
        <f>ROUND(I645*H645,2)</f>
        <v>0</v>
      </c>
      <c r="K645" s="139"/>
      <c r="L645" s="30"/>
      <c r="M645" s="140" t="s">
        <v>1</v>
      </c>
      <c r="N645" s="141" t="s">
        <v>39</v>
      </c>
      <c r="P645" s="142">
        <f>O645*H645</f>
        <v>0</v>
      </c>
      <c r="Q645" s="142">
        <v>5.8E-4</v>
      </c>
      <c r="R645" s="142">
        <f>Q645*H645</f>
        <v>0.11890000000000001</v>
      </c>
      <c r="S645" s="142">
        <v>0</v>
      </c>
      <c r="T645" s="143">
        <f>S645*H645</f>
        <v>0</v>
      </c>
      <c r="AR645" s="144" t="s">
        <v>231</v>
      </c>
      <c r="AT645" s="144" t="s">
        <v>147</v>
      </c>
      <c r="AU645" s="144" t="s">
        <v>83</v>
      </c>
      <c r="AY645" s="15" t="s">
        <v>145</v>
      </c>
      <c r="BE645" s="145">
        <f>IF(N645="základní",J645,0)</f>
        <v>0</v>
      </c>
      <c r="BF645" s="145">
        <f>IF(N645="snížená",J645,0)</f>
        <v>0</v>
      </c>
      <c r="BG645" s="145">
        <f>IF(N645="zákl. přenesená",J645,0)</f>
        <v>0</v>
      </c>
      <c r="BH645" s="145">
        <f>IF(N645="sníž. přenesená",J645,0)</f>
        <v>0</v>
      </c>
      <c r="BI645" s="145">
        <f>IF(N645="nulová",J645,0)</f>
        <v>0</v>
      </c>
      <c r="BJ645" s="15" t="s">
        <v>79</v>
      </c>
      <c r="BK645" s="145">
        <f>ROUND(I645*H645,2)</f>
        <v>0</v>
      </c>
      <c r="BL645" s="15" t="s">
        <v>231</v>
      </c>
      <c r="BM645" s="144" t="s">
        <v>1213</v>
      </c>
    </row>
    <row r="646" spans="2:65" s="1" customFormat="1" ht="24.2" customHeight="1">
      <c r="B646" s="131"/>
      <c r="C646" s="132" t="s">
        <v>1214</v>
      </c>
      <c r="D646" s="132" t="s">
        <v>147</v>
      </c>
      <c r="E646" s="133" t="s">
        <v>1215</v>
      </c>
      <c r="F646" s="134" t="s">
        <v>1216</v>
      </c>
      <c r="G646" s="135" t="s">
        <v>166</v>
      </c>
      <c r="H646" s="136">
        <v>205</v>
      </c>
      <c r="I646" s="137"/>
      <c r="J646" s="138">
        <f>ROUND(I646*H646,2)</f>
        <v>0</v>
      </c>
      <c r="K646" s="139"/>
      <c r="L646" s="30"/>
      <c r="M646" s="140" t="s">
        <v>1</v>
      </c>
      <c r="N646" s="141" t="s">
        <v>39</v>
      </c>
      <c r="P646" s="142">
        <f>O646*H646</f>
        <v>0</v>
      </c>
      <c r="Q646" s="142">
        <v>1.4999999999999999E-4</v>
      </c>
      <c r="R646" s="142">
        <f>Q646*H646</f>
        <v>3.0749999999999996E-2</v>
      </c>
      <c r="S646" s="142">
        <v>0</v>
      </c>
      <c r="T646" s="143">
        <f>S646*H646</f>
        <v>0</v>
      </c>
      <c r="AR646" s="144" t="s">
        <v>231</v>
      </c>
      <c r="AT646" s="144" t="s">
        <v>147</v>
      </c>
      <c r="AU646" s="144" t="s">
        <v>83</v>
      </c>
      <c r="AY646" s="15" t="s">
        <v>145</v>
      </c>
      <c r="BE646" s="145">
        <f>IF(N646="základní",J646,0)</f>
        <v>0</v>
      </c>
      <c r="BF646" s="145">
        <f>IF(N646="snížená",J646,0)</f>
        <v>0</v>
      </c>
      <c r="BG646" s="145">
        <f>IF(N646="zákl. přenesená",J646,0)</f>
        <v>0</v>
      </c>
      <c r="BH646" s="145">
        <f>IF(N646="sníž. přenesená",J646,0)</f>
        <v>0</v>
      </c>
      <c r="BI646" s="145">
        <f>IF(N646="nulová",J646,0)</f>
        <v>0</v>
      </c>
      <c r="BJ646" s="15" t="s">
        <v>79</v>
      </c>
      <c r="BK646" s="145">
        <f>ROUND(I646*H646,2)</f>
        <v>0</v>
      </c>
      <c r="BL646" s="15" t="s">
        <v>231</v>
      </c>
      <c r="BM646" s="144" t="s">
        <v>1217</v>
      </c>
    </row>
    <row r="647" spans="2:65" s="11" customFormat="1" ht="22.9" customHeight="1">
      <c r="B647" s="119"/>
      <c r="D647" s="120" t="s">
        <v>73</v>
      </c>
      <c r="E647" s="129" t="s">
        <v>1218</v>
      </c>
      <c r="F647" s="129" t="s">
        <v>1219</v>
      </c>
      <c r="I647" s="122"/>
      <c r="J647" s="130">
        <f>BK647</f>
        <v>0</v>
      </c>
      <c r="L647" s="119"/>
      <c r="M647" s="124"/>
      <c r="P647" s="125">
        <f>SUM(P648:P650)</f>
        <v>0</v>
      </c>
      <c r="R647" s="125">
        <f>SUM(R648:R650)</f>
        <v>0.41400000000000003</v>
      </c>
      <c r="T647" s="126">
        <f>SUM(T648:T650)</f>
        <v>0</v>
      </c>
      <c r="AR647" s="120" t="s">
        <v>83</v>
      </c>
      <c r="AT647" s="127" t="s">
        <v>73</v>
      </c>
      <c r="AU647" s="127" t="s">
        <v>79</v>
      </c>
      <c r="AY647" s="120" t="s">
        <v>145</v>
      </c>
      <c r="BK647" s="128">
        <f>SUM(BK648:BK650)</f>
        <v>0</v>
      </c>
    </row>
    <row r="648" spans="2:65" s="1" customFormat="1" ht="24.2" customHeight="1">
      <c r="B648" s="131"/>
      <c r="C648" s="132" t="s">
        <v>1220</v>
      </c>
      <c r="D648" s="132" t="s">
        <v>147</v>
      </c>
      <c r="E648" s="133" t="s">
        <v>1221</v>
      </c>
      <c r="F648" s="134" t="s">
        <v>1222</v>
      </c>
      <c r="G648" s="135" t="s">
        <v>166</v>
      </c>
      <c r="H648" s="136">
        <v>900</v>
      </c>
      <c r="I648" s="137"/>
      <c r="J648" s="138">
        <f>ROUND(I648*H648,2)</f>
        <v>0</v>
      </c>
      <c r="K648" s="139"/>
      <c r="L648" s="30"/>
      <c r="M648" s="140" t="s">
        <v>1</v>
      </c>
      <c r="N648" s="141" t="s">
        <v>39</v>
      </c>
      <c r="P648" s="142">
        <f>O648*H648</f>
        <v>0</v>
      </c>
      <c r="Q648" s="142">
        <v>0</v>
      </c>
      <c r="R648" s="142">
        <f>Q648*H648</f>
        <v>0</v>
      </c>
      <c r="S648" s="142">
        <v>0</v>
      </c>
      <c r="T648" s="143">
        <f>S648*H648</f>
        <v>0</v>
      </c>
      <c r="AR648" s="144" t="s">
        <v>231</v>
      </c>
      <c r="AT648" s="144" t="s">
        <v>147</v>
      </c>
      <c r="AU648" s="144" t="s">
        <v>83</v>
      </c>
      <c r="AY648" s="15" t="s">
        <v>145</v>
      </c>
      <c r="BE648" s="145">
        <f>IF(N648="základní",J648,0)</f>
        <v>0</v>
      </c>
      <c r="BF648" s="145">
        <f>IF(N648="snížená",J648,0)</f>
        <v>0</v>
      </c>
      <c r="BG648" s="145">
        <f>IF(N648="zákl. přenesená",J648,0)</f>
        <v>0</v>
      </c>
      <c r="BH648" s="145">
        <f>IF(N648="sníž. přenesená",J648,0)</f>
        <v>0</v>
      </c>
      <c r="BI648" s="145">
        <f>IF(N648="nulová",J648,0)</f>
        <v>0</v>
      </c>
      <c r="BJ648" s="15" t="s">
        <v>79</v>
      </c>
      <c r="BK648" s="145">
        <f>ROUND(I648*H648,2)</f>
        <v>0</v>
      </c>
      <c r="BL648" s="15" t="s">
        <v>231</v>
      </c>
      <c r="BM648" s="144" t="s">
        <v>1223</v>
      </c>
    </row>
    <row r="649" spans="2:65" s="1" customFormat="1" ht="24.2" customHeight="1">
      <c r="B649" s="131"/>
      <c r="C649" s="132" t="s">
        <v>1224</v>
      </c>
      <c r="D649" s="132" t="s">
        <v>147</v>
      </c>
      <c r="E649" s="133" t="s">
        <v>1225</v>
      </c>
      <c r="F649" s="134" t="s">
        <v>1226</v>
      </c>
      <c r="G649" s="135" t="s">
        <v>166</v>
      </c>
      <c r="H649" s="136">
        <v>900</v>
      </c>
      <c r="I649" s="137"/>
      <c r="J649" s="138">
        <f>ROUND(I649*H649,2)</f>
        <v>0</v>
      </c>
      <c r="K649" s="139"/>
      <c r="L649" s="30"/>
      <c r="M649" s="140" t="s">
        <v>1</v>
      </c>
      <c r="N649" s="141" t="s">
        <v>39</v>
      </c>
      <c r="P649" s="142">
        <f>O649*H649</f>
        <v>0</v>
      </c>
      <c r="Q649" s="142">
        <v>2.0000000000000001E-4</v>
      </c>
      <c r="R649" s="142">
        <f>Q649*H649</f>
        <v>0.18000000000000002</v>
      </c>
      <c r="S649" s="142">
        <v>0</v>
      </c>
      <c r="T649" s="143">
        <f>S649*H649</f>
        <v>0</v>
      </c>
      <c r="AR649" s="144" t="s">
        <v>231</v>
      </c>
      <c r="AT649" s="144" t="s">
        <v>147</v>
      </c>
      <c r="AU649" s="144" t="s">
        <v>83</v>
      </c>
      <c r="AY649" s="15" t="s">
        <v>145</v>
      </c>
      <c r="BE649" s="145">
        <f>IF(N649="základní",J649,0)</f>
        <v>0</v>
      </c>
      <c r="BF649" s="145">
        <f>IF(N649="snížená",J649,0)</f>
        <v>0</v>
      </c>
      <c r="BG649" s="145">
        <f>IF(N649="zákl. přenesená",J649,0)</f>
        <v>0</v>
      </c>
      <c r="BH649" s="145">
        <f>IF(N649="sníž. přenesená",J649,0)</f>
        <v>0</v>
      </c>
      <c r="BI649" s="145">
        <f>IF(N649="nulová",J649,0)</f>
        <v>0</v>
      </c>
      <c r="BJ649" s="15" t="s">
        <v>79</v>
      </c>
      <c r="BK649" s="145">
        <f>ROUND(I649*H649,2)</f>
        <v>0</v>
      </c>
      <c r="BL649" s="15" t="s">
        <v>231</v>
      </c>
      <c r="BM649" s="144" t="s">
        <v>1227</v>
      </c>
    </row>
    <row r="650" spans="2:65" s="1" customFormat="1" ht="33" customHeight="1">
      <c r="B650" s="131"/>
      <c r="C650" s="132" t="s">
        <v>1228</v>
      </c>
      <c r="D650" s="132" t="s">
        <v>147</v>
      </c>
      <c r="E650" s="133" t="s">
        <v>1229</v>
      </c>
      <c r="F650" s="134" t="s">
        <v>1230</v>
      </c>
      <c r="G650" s="135" t="s">
        <v>166</v>
      </c>
      <c r="H650" s="136">
        <v>900</v>
      </c>
      <c r="I650" s="137"/>
      <c r="J650" s="138">
        <f>ROUND(I650*H650,2)</f>
        <v>0</v>
      </c>
      <c r="K650" s="139"/>
      <c r="L650" s="30"/>
      <c r="M650" s="174" t="s">
        <v>1</v>
      </c>
      <c r="N650" s="175" t="s">
        <v>39</v>
      </c>
      <c r="O650" s="176"/>
      <c r="P650" s="177">
        <f>O650*H650</f>
        <v>0</v>
      </c>
      <c r="Q650" s="177">
        <v>2.5999999999999998E-4</v>
      </c>
      <c r="R650" s="177">
        <f>Q650*H650</f>
        <v>0.23399999999999999</v>
      </c>
      <c r="S650" s="177">
        <v>0</v>
      </c>
      <c r="T650" s="178">
        <f>S650*H650</f>
        <v>0</v>
      </c>
      <c r="AR650" s="144" t="s">
        <v>231</v>
      </c>
      <c r="AT650" s="144" t="s">
        <v>147</v>
      </c>
      <c r="AU650" s="144" t="s">
        <v>83</v>
      </c>
      <c r="AY650" s="15" t="s">
        <v>145</v>
      </c>
      <c r="BE650" s="145">
        <f>IF(N650="základní",J650,0)</f>
        <v>0</v>
      </c>
      <c r="BF650" s="145">
        <f>IF(N650="snížená",J650,0)</f>
        <v>0</v>
      </c>
      <c r="BG650" s="145">
        <f>IF(N650="zákl. přenesená",J650,0)</f>
        <v>0</v>
      </c>
      <c r="BH650" s="145">
        <f>IF(N650="sníž. přenesená",J650,0)</f>
        <v>0</v>
      </c>
      <c r="BI650" s="145">
        <f>IF(N650="nulová",J650,0)</f>
        <v>0</v>
      </c>
      <c r="BJ650" s="15" t="s">
        <v>79</v>
      </c>
      <c r="BK650" s="145">
        <f>ROUND(I650*H650,2)</f>
        <v>0</v>
      </c>
      <c r="BL650" s="15" t="s">
        <v>231</v>
      </c>
      <c r="BM650" s="144" t="s">
        <v>1231</v>
      </c>
    </row>
    <row r="651" spans="2:65" s="1" customFormat="1" ht="6.95" customHeight="1">
      <c r="B651" s="42"/>
      <c r="C651" s="43"/>
      <c r="D651" s="43"/>
      <c r="E651" s="43"/>
      <c r="F651" s="43"/>
      <c r="G651" s="43"/>
      <c r="H651" s="43"/>
      <c r="I651" s="43"/>
      <c r="J651" s="43"/>
      <c r="K651" s="43"/>
      <c r="L651" s="30"/>
    </row>
  </sheetData>
  <autoFilter ref="C136:K650" xr:uid="{00000000-0009-0000-0000-000001000000}"/>
  <dataConsolidate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36" t="s">
        <v>5</v>
      </c>
      <c r="M2" s="537"/>
      <c r="N2" s="537"/>
      <c r="O2" s="537"/>
      <c r="P2" s="537"/>
      <c r="Q2" s="537"/>
      <c r="R2" s="537"/>
      <c r="S2" s="537"/>
      <c r="T2" s="537"/>
      <c r="U2" s="537"/>
      <c r="V2" s="537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101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551" t="str">
        <f>'Rekapitulace stavby'!K6</f>
        <v>Podkrovní vestavba budovy č.p. 1 v Českém Brodě</v>
      </c>
      <c r="F7" s="552"/>
      <c r="G7" s="552"/>
      <c r="H7" s="552"/>
      <c r="L7" s="18"/>
    </row>
    <row r="8" spans="2:46" s="1" customFormat="1" ht="12" customHeight="1">
      <c r="B8" s="30"/>
      <c r="D8" s="25" t="s">
        <v>102</v>
      </c>
      <c r="L8" s="30"/>
    </row>
    <row r="9" spans="2:46" s="1" customFormat="1" ht="16.5" customHeight="1">
      <c r="B9" s="30"/>
      <c r="E9" s="530" t="s">
        <v>1232</v>
      </c>
      <c r="F9" s="550"/>
      <c r="G9" s="550"/>
      <c r="H9" s="55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30. 8. 2023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553" t="str">
        <f>'Rekapitulace stavby'!E14</f>
        <v>Vyplň údaj</v>
      </c>
      <c r="F18" s="545"/>
      <c r="G18" s="545"/>
      <c r="H18" s="545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87"/>
      <c r="E27" s="549" t="s">
        <v>1</v>
      </c>
      <c r="F27" s="549"/>
      <c r="G27" s="549"/>
      <c r="H27" s="54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34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45" customHeight="1">
      <c r="B33" s="30"/>
      <c r="D33" s="53" t="s">
        <v>38</v>
      </c>
      <c r="E33" s="25" t="s">
        <v>39</v>
      </c>
      <c r="F33" s="89">
        <f>ROUND((SUM(BE118:BE121)),  2)</f>
        <v>0</v>
      </c>
      <c r="I33" s="90">
        <v>0.21</v>
      </c>
      <c r="J33" s="89">
        <f>ROUND(((SUM(BE118:BE121))*I33),  2)</f>
        <v>0</v>
      </c>
      <c r="L33" s="30"/>
    </row>
    <row r="34" spans="2:12" s="1" customFormat="1" ht="14.45" customHeight="1">
      <c r="B34" s="30"/>
      <c r="E34" s="25" t="s">
        <v>40</v>
      </c>
      <c r="F34" s="89">
        <f>ROUND((SUM(BF118:BF121)),  2)</f>
        <v>0</v>
      </c>
      <c r="I34" s="90">
        <v>0.12</v>
      </c>
      <c r="J34" s="89">
        <f>ROUND(((SUM(BF118:BF121))*I34),  2)</f>
        <v>0</v>
      </c>
      <c r="L34" s="30"/>
    </row>
    <row r="35" spans="2:12" s="1" customFormat="1" ht="14.45" hidden="1" customHeight="1">
      <c r="B35" s="30"/>
      <c r="E35" s="25" t="s">
        <v>41</v>
      </c>
      <c r="F35" s="89">
        <f>ROUND((SUM(BG118:BG121)),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42</v>
      </c>
      <c r="F36" s="89">
        <f>ROUND((SUM(BH118:BH121)),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43</v>
      </c>
      <c r="F37" s="89">
        <f>ROUND((SUM(BI118:BI121)),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49</v>
      </c>
      <c r="E61" s="32"/>
      <c r="F61" s="97" t="s">
        <v>50</v>
      </c>
      <c r="G61" s="41" t="s">
        <v>49</v>
      </c>
      <c r="H61" s="32"/>
      <c r="I61" s="32"/>
      <c r="J61" s="98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49</v>
      </c>
      <c r="E76" s="32"/>
      <c r="F76" s="97" t="s">
        <v>50</v>
      </c>
      <c r="G76" s="41" t="s">
        <v>49</v>
      </c>
      <c r="H76" s="32"/>
      <c r="I76" s="32"/>
      <c r="J76" s="98" t="s">
        <v>50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551" t="str">
        <f>E7</f>
        <v>Podkrovní vestavba budovy č.p. 1 v Českém Brodě</v>
      </c>
      <c r="F85" s="552"/>
      <c r="G85" s="552"/>
      <c r="H85" s="552"/>
      <c r="L85" s="30"/>
    </row>
    <row r="86" spans="2:47" s="1" customFormat="1" ht="12" customHeight="1">
      <c r="B86" s="30"/>
      <c r="C86" s="25" t="s">
        <v>102</v>
      </c>
      <c r="L86" s="30"/>
    </row>
    <row r="87" spans="2:47" s="1" customFormat="1" ht="16.5" customHeight="1">
      <c r="B87" s="30"/>
      <c r="E87" s="530" t="str">
        <f>E9</f>
        <v>2 - Ústřední topení</v>
      </c>
      <c r="F87" s="550"/>
      <c r="G87" s="550"/>
      <c r="H87" s="550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parc. č. st. 7 v Českém Brodě</v>
      </c>
      <c r="I89" s="25" t="s">
        <v>22</v>
      </c>
      <c r="J89" s="50" t="str">
        <f>IF(J12="","",J12)</f>
        <v>30. 8. 2023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30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105</v>
      </c>
      <c r="D94" s="91"/>
      <c r="E94" s="91"/>
      <c r="F94" s="91"/>
      <c r="G94" s="91"/>
      <c r="H94" s="91"/>
      <c r="I94" s="91"/>
      <c r="J94" s="100" t="s">
        <v>106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107</v>
      </c>
      <c r="J96" s="64">
        <f>J118</f>
        <v>0</v>
      </c>
      <c r="L96" s="30"/>
      <c r="AU96" s="15" t="s">
        <v>108</v>
      </c>
    </row>
    <row r="97" spans="2:12" s="8" customFormat="1" ht="24.95" customHeight="1">
      <c r="B97" s="102"/>
      <c r="D97" s="103" t="s">
        <v>116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1233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130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551" t="str">
        <f>E7</f>
        <v>Podkrovní vestavba budovy č.p. 1 v Českém Brodě</v>
      </c>
      <c r="F108" s="552"/>
      <c r="G108" s="552"/>
      <c r="H108" s="552"/>
      <c r="L108" s="30"/>
    </row>
    <row r="109" spans="2:12" s="1" customFormat="1" ht="12" customHeight="1">
      <c r="B109" s="30"/>
      <c r="C109" s="25" t="s">
        <v>102</v>
      </c>
      <c r="L109" s="30"/>
    </row>
    <row r="110" spans="2:12" s="1" customFormat="1" ht="16.5" customHeight="1">
      <c r="B110" s="30"/>
      <c r="E110" s="530" t="str">
        <f>E9</f>
        <v>2 - Ústřední topení</v>
      </c>
      <c r="F110" s="550"/>
      <c r="G110" s="550"/>
      <c r="H110" s="550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>parc. č. st. 7 v Českém Brodě</v>
      </c>
      <c r="I112" s="25" t="s">
        <v>22</v>
      </c>
      <c r="J112" s="50" t="str">
        <f>IF(J12="","",J12)</f>
        <v>30. 8. 2023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 xml:space="preserve"> </v>
      </c>
      <c r="I114" s="25" t="s">
        <v>30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28</v>
      </c>
      <c r="F115" s="23" t="str">
        <f>IF(E18="","",E18)</f>
        <v>Vyplň údaj</v>
      </c>
      <c r="I115" s="25" t="s">
        <v>32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131</v>
      </c>
      <c r="D117" s="112" t="s">
        <v>59</v>
      </c>
      <c r="E117" s="112" t="s">
        <v>55</v>
      </c>
      <c r="F117" s="112" t="s">
        <v>56</v>
      </c>
      <c r="G117" s="112" t="s">
        <v>132</v>
      </c>
      <c r="H117" s="112" t="s">
        <v>133</v>
      </c>
      <c r="I117" s="112" t="s">
        <v>134</v>
      </c>
      <c r="J117" s="113" t="s">
        <v>106</v>
      </c>
      <c r="K117" s="114" t="s">
        <v>135</v>
      </c>
      <c r="L117" s="110"/>
      <c r="M117" s="57" t="s">
        <v>1</v>
      </c>
      <c r="N117" s="58" t="s">
        <v>38</v>
      </c>
      <c r="O117" s="58" t="s">
        <v>136</v>
      </c>
      <c r="P117" s="58" t="s">
        <v>137</v>
      </c>
      <c r="Q117" s="58" t="s">
        <v>138</v>
      </c>
      <c r="R117" s="58" t="s">
        <v>139</v>
      </c>
      <c r="S117" s="58" t="s">
        <v>140</v>
      </c>
      <c r="T117" s="59" t="s">
        <v>141</v>
      </c>
    </row>
    <row r="118" spans="2:65" s="1" customFormat="1" ht="22.9" customHeight="1">
      <c r="B118" s="30"/>
      <c r="C118" s="62" t="s">
        <v>142</v>
      </c>
      <c r="J118" s="115">
        <f>BK118</f>
        <v>0</v>
      </c>
      <c r="L118" s="30"/>
      <c r="M118" s="60"/>
      <c r="N118" s="51"/>
      <c r="O118" s="51"/>
      <c r="P118" s="116">
        <f>P119</f>
        <v>0</v>
      </c>
      <c r="Q118" s="51"/>
      <c r="R118" s="116">
        <f>R119</f>
        <v>0.35561999999999999</v>
      </c>
      <c r="S118" s="51"/>
      <c r="T118" s="117">
        <f>T119</f>
        <v>0</v>
      </c>
      <c r="AT118" s="15" t="s">
        <v>73</v>
      </c>
      <c r="AU118" s="15" t="s">
        <v>108</v>
      </c>
      <c r="BK118" s="118">
        <f>BK119</f>
        <v>0</v>
      </c>
    </row>
    <row r="119" spans="2:65" s="11" customFormat="1" ht="25.9" customHeight="1">
      <c r="B119" s="119"/>
      <c r="D119" s="120" t="s">
        <v>73</v>
      </c>
      <c r="E119" s="121" t="s">
        <v>371</v>
      </c>
      <c r="F119" s="121" t="s">
        <v>372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0.35561999999999999</v>
      </c>
      <c r="T119" s="126">
        <f>T120</f>
        <v>0</v>
      </c>
      <c r="AR119" s="120" t="s">
        <v>83</v>
      </c>
      <c r="AT119" s="127" t="s">
        <v>73</v>
      </c>
      <c r="AU119" s="127" t="s">
        <v>74</v>
      </c>
      <c r="AY119" s="120" t="s">
        <v>145</v>
      </c>
      <c r="BK119" s="128">
        <f>BK120</f>
        <v>0</v>
      </c>
    </row>
    <row r="120" spans="2:65" s="11" customFormat="1" ht="22.9" customHeight="1">
      <c r="B120" s="119"/>
      <c r="D120" s="120" t="s">
        <v>73</v>
      </c>
      <c r="E120" s="129" t="s">
        <v>1234</v>
      </c>
      <c r="F120" s="129" t="s">
        <v>1235</v>
      </c>
      <c r="I120" s="122"/>
      <c r="J120" s="130">
        <f>BK120</f>
        <v>0</v>
      </c>
      <c r="L120" s="119"/>
      <c r="M120" s="124"/>
      <c r="P120" s="125">
        <f>P121</f>
        <v>0</v>
      </c>
      <c r="R120" s="125">
        <f>R121</f>
        <v>0.35561999999999999</v>
      </c>
      <c r="T120" s="126">
        <f>T121</f>
        <v>0</v>
      </c>
      <c r="AR120" s="120" t="s">
        <v>83</v>
      </c>
      <c r="AT120" s="127" t="s">
        <v>73</v>
      </c>
      <c r="AU120" s="127" t="s">
        <v>79</v>
      </c>
      <c r="AY120" s="120" t="s">
        <v>145</v>
      </c>
      <c r="BK120" s="128">
        <f>BK121</f>
        <v>0</v>
      </c>
    </row>
    <row r="121" spans="2:65" s="1" customFormat="1" ht="16.5" customHeight="1">
      <c r="B121" s="131"/>
      <c r="C121" s="132" t="s">
        <v>79</v>
      </c>
      <c r="D121" s="132" t="s">
        <v>147</v>
      </c>
      <c r="E121" s="133" t="s">
        <v>1236</v>
      </c>
      <c r="F121" s="134" t="s">
        <v>1237</v>
      </c>
      <c r="G121" s="135" t="s">
        <v>1238</v>
      </c>
      <c r="H121" s="136">
        <v>1</v>
      </c>
      <c r="I121" s="137"/>
      <c r="J121" s="138">
        <f>ROUND(I121*H121,2)</f>
        <v>0</v>
      </c>
      <c r="K121" s="139"/>
      <c r="L121" s="30"/>
      <c r="M121" s="174" t="s">
        <v>1</v>
      </c>
      <c r="N121" s="175" t="s">
        <v>39</v>
      </c>
      <c r="O121" s="176"/>
      <c r="P121" s="177">
        <f>O121*H121</f>
        <v>0</v>
      </c>
      <c r="Q121" s="177">
        <v>0.35561999999999999</v>
      </c>
      <c r="R121" s="177">
        <f>Q121*H121</f>
        <v>0.35561999999999999</v>
      </c>
      <c r="S121" s="177">
        <v>0</v>
      </c>
      <c r="T121" s="178">
        <f>S121*H121</f>
        <v>0</v>
      </c>
      <c r="AR121" s="144" t="s">
        <v>231</v>
      </c>
      <c r="AT121" s="144" t="s">
        <v>147</v>
      </c>
      <c r="AU121" s="144" t="s">
        <v>83</v>
      </c>
      <c r="AY121" s="15" t="s">
        <v>145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79</v>
      </c>
      <c r="BK121" s="145">
        <f>ROUND(I121*H121,2)</f>
        <v>0</v>
      </c>
      <c r="BL121" s="15" t="s">
        <v>231</v>
      </c>
      <c r="BM121" s="144" t="s">
        <v>1239</v>
      </c>
    </row>
    <row r="122" spans="2:65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30"/>
    </row>
  </sheetData>
  <autoFilter ref="C117:K121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0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537"/>
      <c r="M2" s="537"/>
      <c r="N2" s="537"/>
      <c r="O2" s="537"/>
      <c r="P2" s="537"/>
      <c r="Q2" s="537"/>
      <c r="R2" s="537"/>
      <c r="S2" s="537"/>
      <c r="T2" s="537"/>
      <c r="U2" s="537"/>
      <c r="V2" s="537"/>
      <c r="AT2" s="15" t="s">
        <v>1628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101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6.5" customHeight="1">
      <c r="B7" s="30"/>
      <c r="E7" s="530" t="s">
        <v>1627</v>
      </c>
      <c r="F7" s="550"/>
      <c r="G7" s="550"/>
      <c r="H7" s="550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1626</v>
      </c>
      <c r="I10" s="25" t="s">
        <v>22</v>
      </c>
      <c r="J10" s="50" t="str">
        <f>'[2]Rekapitulace stavby'!AN8</f>
        <v>12. 9. 2023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tr">
        <f>IF('[2]Rekapitulace stavby'!AN10="","",'[2]Rekapitulace stavby'!AN10)</f>
        <v/>
      </c>
      <c r="L12" s="30"/>
    </row>
    <row r="13" spans="2:46" s="1" customFormat="1" ht="18" customHeight="1">
      <c r="B13" s="30"/>
      <c r="E13" s="23" t="str">
        <f>IF('[2]Rekapitulace stavby'!E11="","",'[2]Rekapitulace stavby'!E11)</f>
        <v xml:space="preserve"> </v>
      </c>
      <c r="I13" s="25" t="s">
        <v>27</v>
      </c>
      <c r="J13" s="23" t="str">
        <f>IF('[2]Rekapitulace stavby'!AN11="","",'[2]Rekapitulace stavby'!AN11)</f>
        <v/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28</v>
      </c>
      <c r="I15" s="25" t="s">
        <v>25</v>
      </c>
      <c r="J15" s="26" t="str">
        <f>'[2]Rekapitulace stavby'!AN13</f>
        <v>Vyplň údaj</v>
      </c>
      <c r="L15" s="30"/>
    </row>
    <row r="16" spans="2:46" s="1" customFormat="1" ht="18" customHeight="1">
      <c r="B16" s="30"/>
      <c r="E16" s="553" t="str">
        <f>'[2]Rekapitulace stavby'!E14</f>
        <v>Vyplň údaj</v>
      </c>
      <c r="F16" s="545"/>
      <c r="G16" s="545"/>
      <c r="H16" s="545"/>
      <c r="I16" s="25" t="s">
        <v>27</v>
      </c>
      <c r="J16" s="26" t="str">
        <f>'[2]Rekapitulace stavby'!AN14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30</v>
      </c>
      <c r="I18" s="25" t="s">
        <v>25</v>
      </c>
      <c r="J18" s="23" t="s">
        <v>1</v>
      </c>
      <c r="L18" s="30"/>
    </row>
    <row r="19" spans="2:12" s="1" customFormat="1" ht="18" customHeight="1">
      <c r="B19" s="30"/>
      <c r="E19" s="23" t="s">
        <v>1625</v>
      </c>
      <c r="I19" s="25" t="s">
        <v>27</v>
      </c>
      <c r="J19" s="23" t="s">
        <v>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32</v>
      </c>
      <c r="I21" s="25" t="s">
        <v>25</v>
      </c>
      <c r="J21" s="23" t="s">
        <v>1</v>
      </c>
      <c r="L21" s="30"/>
    </row>
    <row r="22" spans="2:12" s="1" customFormat="1" ht="18" customHeight="1">
      <c r="B22" s="30"/>
      <c r="E22" s="23" t="s">
        <v>1625</v>
      </c>
      <c r="I22" s="25" t="s">
        <v>27</v>
      </c>
      <c r="J22" s="23" t="s">
        <v>1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33</v>
      </c>
      <c r="L24" s="30"/>
    </row>
    <row r="25" spans="2:12" s="7" customFormat="1" ht="47.25" customHeight="1">
      <c r="B25" s="87"/>
      <c r="E25" s="549" t="s">
        <v>1624</v>
      </c>
      <c r="F25" s="549"/>
      <c r="G25" s="549"/>
      <c r="H25" s="549"/>
      <c r="L25" s="87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8" t="s">
        <v>34</v>
      </c>
      <c r="J28" s="64">
        <f>ROUND(J82,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36</v>
      </c>
      <c r="I30" s="33" t="s">
        <v>35</v>
      </c>
      <c r="J30" s="33" t="s">
        <v>37</v>
      </c>
      <c r="L30" s="30"/>
    </row>
    <row r="31" spans="2:12" s="1" customFormat="1" ht="14.45" customHeight="1">
      <c r="B31" s="30"/>
      <c r="D31" s="53" t="s">
        <v>38</v>
      </c>
      <c r="E31" s="25" t="s">
        <v>39</v>
      </c>
      <c r="F31" s="89">
        <f>ROUND((SUM(BE82:BE306)),  2)</f>
        <v>0</v>
      </c>
      <c r="I31" s="90">
        <v>0.21</v>
      </c>
      <c r="J31" s="89">
        <f>ROUND(((SUM(BE82:BE306))*I31),  2)</f>
        <v>0</v>
      </c>
      <c r="L31" s="30"/>
    </row>
    <row r="32" spans="2:12" s="1" customFormat="1" ht="14.45" customHeight="1">
      <c r="B32" s="30"/>
      <c r="E32" s="25" t="s">
        <v>40</v>
      </c>
      <c r="F32" s="89">
        <f>ROUND((SUM(BF82:BF306)),  2)</f>
        <v>0</v>
      </c>
      <c r="I32" s="90">
        <v>0.12</v>
      </c>
      <c r="J32" s="89">
        <f>ROUND(((SUM(BF82:BF306))*I32),  2)</f>
        <v>0</v>
      </c>
      <c r="L32" s="30"/>
    </row>
    <row r="33" spans="2:12" s="1" customFormat="1" ht="14.45" hidden="1" customHeight="1">
      <c r="B33" s="30"/>
      <c r="E33" s="25" t="s">
        <v>41</v>
      </c>
      <c r="F33" s="89">
        <f>ROUND((SUM(BG82:BG306)),  2)</f>
        <v>0</v>
      </c>
      <c r="I33" s="90">
        <v>0.21</v>
      </c>
      <c r="J33" s="89">
        <f>0</f>
        <v>0</v>
      </c>
      <c r="L33" s="30"/>
    </row>
    <row r="34" spans="2:12" s="1" customFormat="1" ht="14.45" hidden="1" customHeight="1">
      <c r="B34" s="30"/>
      <c r="E34" s="25" t="s">
        <v>42</v>
      </c>
      <c r="F34" s="89">
        <f>ROUND((SUM(BH82:BH306)),  2)</f>
        <v>0</v>
      </c>
      <c r="I34" s="90">
        <v>0.12</v>
      </c>
      <c r="J34" s="89">
        <f>0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ROUND((SUM(BI82:BI306)),  2)</f>
        <v>0</v>
      </c>
      <c r="I35" s="90">
        <v>0</v>
      </c>
      <c r="J35" s="89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91"/>
      <c r="D37" s="92" t="s">
        <v>44</v>
      </c>
      <c r="E37" s="55"/>
      <c r="F37" s="55"/>
      <c r="G37" s="93" t="s">
        <v>45</v>
      </c>
      <c r="H37" s="94" t="s">
        <v>46</v>
      </c>
      <c r="I37" s="55"/>
      <c r="J37" s="95">
        <f>SUM(J28:J35)</f>
        <v>0</v>
      </c>
      <c r="K37" s="96"/>
      <c r="L37" s="30"/>
    </row>
    <row r="38" spans="2:12" s="1" customFormat="1" ht="14.45" customHeight="1"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30"/>
    </row>
    <row r="42" spans="2:12" s="1" customFormat="1" ht="6.95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30"/>
    </row>
    <row r="43" spans="2:12" s="1" customFormat="1" ht="24.95" customHeight="1">
      <c r="B43" s="30"/>
      <c r="C43" s="19" t="s">
        <v>104</v>
      </c>
      <c r="L43" s="30"/>
    </row>
    <row r="44" spans="2:12" s="1" customFormat="1" ht="6.95" customHeight="1">
      <c r="B44" s="30"/>
      <c r="L44" s="30"/>
    </row>
    <row r="45" spans="2:12" s="1" customFormat="1" ht="12" customHeight="1">
      <c r="B45" s="30"/>
      <c r="C45" s="25" t="s">
        <v>16</v>
      </c>
      <c r="L45" s="30"/>
    </row>
    <row r="46" spans="2:12" s="1" customFormat="1" ht="16.5" customHeight="1">
      <c r="B46" s="30"/>
      <c r="E46" s="530" t="str">
        <f>E7</f>
        <v>Podkrovní vestavba č.p. 1, na parcele č.  st.7, v Českém Brodě_ D.1.4.2_UT</v>
      </c>
      <c r="F46" s="550"/>
      <c r="G46" s="550"/>
      <c r="H46" s="550"/>
      <c r="L46" s="30"/>
    </row>
    <row r="47" spans="2:12" s="1" customFormat="1" ht="6.95" customHeight="1">
      <c r="B47" s="30"/>
      <c r="L47" s="30"/>
    </row>
    <row r="48" spans="2:12" s="1" customFormat="1" ht="12" customHeight="1">
      <c r="B48" s="30"/>
      <c r="C48" s="25" t="s">
        <v>20</v>
      </c>
      <c r="F48" s="23" t="str">
        <f>F10</f>
        <v>Český Brod</v>
      </c>
      <c r="I48" s="25" t="s">
        <v>22</v>
      </c>
      <c r="J48" s="50" t="str">
        <f>IF(J10="","",J10)</f>
        <v>12. 9. 2023</v>
      </c>
      <c r="L48" s="30"/>
    </row>
    <row r="49" spans="2:47" s="1" customFormat="1" ht="6.95" customHeight="1">
      <c r="B49" s="30"/>
      <c r="L49" s="30"/>
    </row>
    <row r="50" spans="2:47" s="1" customFormat="1" ht="15.2" customHeight="1">
      <c r="B50" s="30"/>
      <c r="C50" s="25" t="s">
        <v>24</v>
      </c>
      <c r="F50" s="23" t="str">
        <f>E13</f>
        <v xml:space="preserve"> </v>
      </c>
      <c r="I50" s="25" t="s">
        <v>30</v>
      </c>
      <c r="J50" s="28" t="str">
        <f>E19</f>
        <v>Ing. JIndřich Horyna</v>
      </c>
      <c r="L50" s="30"/>
    </row>
    <row r="51" spans="2:47" s="1" customFormat="1" ht="15.2" customHeight="1">
      <c r="B51" s="30"/>
      <c r="C51" s="25" t="s">
        <v>28</v>
      </c>
      <c r="F51" s="23" t="str">
        <f>IF(E16="","",E16)</f>
        <v>Vyplň údaj</v>
      </c>
      <c r="I51" s="25" t="s">
        <v>32</v>
      </c>
      <c r="J51" s="28" t="str">
        <f>E22</f>
        <v>Ing. JIndřich Horyna</v>
      </c>
      <c r="L51" s="30"/>
    </row>
    <row r="52" spans="2:47" s="1" customFormat="1" ht="10.35" customHeight="1">
      <c r="B52" s="30"/>
      <c r="L52" s="30"/>
    </row>
    <row r="53" spans="2:47" s="1" customFormat="1" ht="29.25" customHeight="1">
      <c r="B53" s="30"/>
      <c r="C53" s="99" t="s">
        <v>105</v>
      </c>
      <c r="D53" s="91"/>
      <c r="E53" s="91"/>
      <c r="F53" s="91"/>
      <c r="G53" s="91"/>
      <c r="H53" s="91"/>
      <c r="I53" s="91"/>
      <c r="J53" s="100" t="s">
        <v>106</v>
      </c>
      <c r="K53" s="91"/>
      <c r="L53" s="30"/>
    </row>
    <row r="54" spans="2:47" s="1" customFormat="1" ht="10.35" customHeight="1">
      <c r="B54" s="30"/>
      <c r="L54" s="30"/>
    </row>
    <row r="55" spans="2:47" s="1" customFormat="1" ht="22.9" customHeight="1">
      <c r="B55" s="30"/>
      <c r="C55" s="101" t="s">
        <v>1623</v>
      </c>
      <c r="J55" s="64">
        <f>J82</f>
        <v>0</v>
      </c>
      <c r="L55" s="30"/>
      <c r="AU55" s="15" t="s">
        <v>108</v>
      </c>
    </row>
    <row r="56" spans="2:47" s="8" customFormat="1" ht="24.95" customHeight="1">
      <c r="B56" s="102"/>
      <c r="D56" s="103" t="s">
        <v>109</v>
      </c>
      <c r="E56" s="104"/>
      <c r="F56" s="104"/>
      <c r="G56" s="104"/>
      <c r="H56" s="104"/>
      <c r="I56" s="104"/>
      <c r="J56" s="105">
        <f>J83</f>
        <v>0</v>
      </c>
      <c r="L56" s="102"/>
    </row>
    <row r="57" spans="2:47" s="9" customFormat="1" ht="19.899999999999999" customHeight="1">
      <c r="B57" s="106"/>
      <c r="D57" s="107" t="s">
        <v>113</v>
      </c>
      <c r="E57" s="108"/>
      <c r="F57" s="108"/>
      <c r="G57" s="108"/>
      <c r="H57" s="108"/>
      <c r="I57" s="108"/>
      <c r="J57" s="109">
        <f>J84</f>
        <v>0</v>
      </c>
      <c r="L57" s="106"/>
    </row>
    <row r="58" spans="2:47" s="8" customFormat="1" ht="24.95" customHeight="1">
      <c r="B58" s="102"/>
      <c r="D58" s="103" t="s">
        <v>116</v>
      </c>
      <c r="E58" s="104"/>
      <c r="F58" s="104"/>
      <c r="G58" s="104"/>
      <c r="H58" s="104"/>
      <c r="I58" s="104"/>
      <c r="J58" s="105">
        <f>J89</f>
        <v>0</v>
      </c>
      <c r="L58" s="102"/>
    </row>
    <row r="59" spans="2:47" s="9" customFormat="1" ht="19.899999999999999" customHeight="1">
      <c r="B59" s="106"/>
      <c r="D59" s="107" t="s">
        <v>1622</v>
      </c>
      <c r="E59" s="108"/>
      <c r="F59" s="108"/>
      <c r="G59" s="108"/>
      <c r="H59" s="108"/>
      <c r="I59" s="108"/>
      <c r="J59" s="109">
        <f>J90</f>
        <v>0</v>
      </c>
      <c r="L59" s="106"/>
    </row>
    <row r="60" spans="2:47" s="9" customFormat="1" ht="19.899999999999999" customHeight="1">
      <c r="B60" s="106"/>
      <c r="D60" s="107" t="s">
        <v>1621</v>
      </c>
      <c r="E60" s="108"/>
      <c r="F60" s="108"/>
      <c r="G60" s="108"/>
      <c r="H60" s="108"/>
      <c r="I60" s="108"/>
      <c r="J60" s="109">
        <f>J94</f>
        <v>0</v>
      </c>
      <c r="L60" s="106"/>
    </row>
    <row r="61" spans="2:47" s="9" customFormat="1" ht="19.899999999999999" customHeight="1">
      <c r="B61" s="106"/>
      <c r="D61" s="107" t="s">
        <v>1620</v>
      </c>
      <c r="E61" s="108"/>
      <c r="F61" s="108"/>
      <c r="G61" s="108"/>
      <c r="H61" s="108"/>
      <c r="I61" s="108"/>
      <c r="J61" s="109">
        <f>J158</f>
        <v>0</v>
      </c>
      <c r="L61" s="106"/>
    </row>
    <row r="62" spans="2:47" s="9" customFormat="1" ht="19.899999999999999" customHeight="1">
      <c r="B62" s="106"/>
      <c r="D62" s="107" t="s">
        <v>1619</v>
      </c>
      <c r="E62" s="108"/>
      <c r="F62" s="108"/>
      <c r="G62" s="108"/>
      <c r="H62" s="108"/>
      <c r="I62" s="108"/>
      <c r="J62" s="109">
        <f>J224</f>
        <v>0</v>
      </c>
      <c r="L62" s="106"/>
    </row>
    <row r="63" spans="2:47" s="9" customFormat="1" ht="19.899999999999999" customHeight="1">
      <c r="B63" s="106"/>
      <c r="D63" s="107" t="s">
        <v>1618</v>
      </c>
      <c r="E63" s="108"/>
      <c r="F63" s="108"/>
      <c r="G63" s="108"/>
      <c r="H63" s="108"/>
      <c r="I63" s="108"/>
      <c r="J63" s="109">
        <f>J240</f>
        <v>0</v>
      </c>
      <c r="L63" s="106"/>
    </row>
    <row r="64" spans="2:47" s="9" customFormat="1" ht="19.899999999999999" customHeight="1">
      <c r="B64" s="106"/>
      <c r="D64" s="107" t="s">
        <v>128</v>
      </c>
      <c r="E64" s="108"/>
      <c r="F64" s="108"/>
      <c r="G64" s="108"/>
      <c r="H64" s="108"/>
      <c r="I64" s="108"/>
      <c r="J64" s="109">
        <f>J297</f>
        <v>0</v>
      </c>
      <c r="L64" s="106"/>
    </row>
    <row r="65" spans="2:12" s="1" customFormat="1" ht="21.75" customHeight="1">
      <c r="B65" s="30"/>
      <c r="L65" s="30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0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0"/>
    </row>
    <row r="71" spans="2:12" s="1" customFormat="1" ht="24.95" customHeight="1">
      <c r="B71" s="30"/>
      <c r="C71" s="19" t="s">
        <v>130</v>
      </c>
      <c r="L71" s="30"/>
    </row>
    <row r="72" spans="2:12" s="1" customFormat="1" ht="6.95" customHeight="1">
      <c r="B72" s="30"/>
      <c r="L72" s="30"/>
    </row>
    <row r="73" spans="2:12" s="1" customFormat="1" ht="12" customHeight="1">
      <c r="B73" s="30"/>
      <c r="C73" s="25" t="s">
        <v>16</v>
      </c>
      <c r="L73" s="30"/>
    </row>
    <row r="74" spans="2:12" s="1" customFormat="1" ht="16.5" customHeight="1">
      <c r="B74" s="30"/>
      <c r="E74" s="530" t="str">
        <f>E7</f>
        <v>Podkrovní vestavba č.p. 1, na parcele č.  st.7, v Českém Brodě_ D.1.4.2_UT</v>
      </c>
      <c r="F74" s="550"/>
      <c r="G74" s="550"/>
      <c r="H74" s="550"/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20</v>
      </c>
      <c r="F76" s="23" t="str">
        <f>F10</f>
        <v>Český Brod</v>
      </c>
      <c r="I76" s="25" t="s">
        <v>22</v>
      </c>
      <c r="J76" s="50" t="str">
        <f>IF(J10="","",J10)</f>
        <v>12. 9. 2023</v>
      </c>
      <c r="L76" s="30"/>
    </row>
    <row r="77" spans="2:12" s="1" customFormat="1" ht="6.95" customHeight="1">
      <c r="B77" s="30"/>
      <c r="L77" s="30"/>
    </row>
    <row r="78" spans="2:12" s="1" customFormat="1" ht="15.2" customHeight="1">
      <c r="B78" s="30"/>
      <c r="C78" s="25" t="s">
        <v>24</v>
      </c>
      <c r="F78" s="23" t="str">
        <f>E13</f>
        <v xml:space="preserve"> </v>
      </c>
      <c r="I78" s="25" t="s">
        <v>30</v>
      </c>
      <c r="J78" s="28" t="str">
        <f>E19</f>
        <v>Ing. JIndřich Horyna</v>
      </c>
      <c r="L78" s="30"/>
    </row>
    <row r="79" spans="2:12" s="1" customFormat="1" ht="15.2" customHeight="1">
      <c r="B79" s="30"/>
      <c r="C79" s="25" t="s">
        <v>28</v>
      </c>
      <c r="F79" s="23" t="str">
        <f>IF(E16="","",E16)</f>
        <v>Vyplň údaj</v>
      </c>
      <c r="I79" s="25" t="s">
        <v>32</v>
      </c>
      <c r="J79" s="28" t="str">
        <f>E22</f>
        <v>Ing. JIndřich Horyna</v>
      </c>
      <c r="L79" s="30"/>
    </row>
    <row r="80" spans="2:12" s="1" customFormat="1" ht="10.35" customHeight="1">
      <c r="B80" s="30"/>
      <c r="L80" s="30"/>
    </row>
    <row r="81" spans="2:65" s="10" customFormat="1" ht="29.25" customHeight="1">
      <c r="B81" s="110"/>
      <c r="C81" s="111" t="s">
        <v>131</v>
      </c>
      <c r="D81" s="112" t="s">
        <v>59</v>
      </c>
      <c r="E81" s="112" t="s">
        <v>55</v>
      </c>
      <c r="F81" s="112" t="s">
        <v>56</v>
      </c>
      <c r="G81" s="112" t="s">
        <v>132</v>
      </c>
      <c r="H81" s="112" t="s">
        <v>133</v>
      </c>
      <c r="I81" s="112" t="s">
        <v>134</v>
      </c>
      <c r="J81" s="112" t="s">
        <v>106</v>
      </c>
      <c r="K81" s="113" t="s">
        <v>135</v>
      </c>
      <c r="L81" s="110"/>
      <c r="M81" s="57" t="s">
        <v>1</v>
      </c>
      <c r="N81" s="58" t="s">
        <v>38</v>
      </c>
      <c r="O81" s="58" t="s">
        <v>136</v>
      </c>
      <c r="P81" s="58" t="s">
        <v>137</v>
      </c>
      <c r="Q81" s="58" t="s">
        <v>138</v>
      </c>
      <c r="R81" s="58" t="s">
        <v>139</v>
      </c>
      <c r="S81" s="58" t="s">
        <v>140</v>
      </c>
      <c r="T81" s="59" t="s">
        <v>141</v>
      </c>
    </row>
    <row r="82" spans="2:65" s="1" customFormat="1" ht="22.9" customHeight="1">
      <c r="B82" s="30"/>
      <c r="C82" s="62" t="s">
        <v>142</v>
      </c>
      <c r="J82" s="115">
        <f>BK82</f>
        <v>0</v>
      </c>
      <c r="L82" s="30"/>
      <c r="M82" s="60"/>
      <c r="N82" s="51"/>
      <c r="O82" s="51"/>
      <c r="P82" s="116">
        <f>P83+P89</f>
        <v>0</v>
      </c>
      <c r="Q82" s="51"/>
      <c r="R82" s="116">
        <f>R83+R89</f>
        <v>1.2299699999999998</v>
      </c>
      <c r="S82" s="51"/>
      <c r="T82" s="117">
        <f>T83+T89</f>
        <v>7.2400000000000006E-2</v>
      </c>
      <c r="AT82" s="15" t="s">
        <v>73</v>
      </c>
      <c r="AU82" s="15" t="s">
        <v>108</v>
      </c>
      <c r="BK82" s="118">
        <f>BK83+BK89</f>
        <v>0</v>
      </c>
    </row>
    <row r="83" spans="2:65" s="11" customFormat="1" ht="25.9" customHeight="1">
      <c r="B83" s="119"/>
      <c r="D83" s="120" t="s">
        <v>73</v>
      </c>
      <c r="E83" s="121" t="s">
        <v>143</v>
      </c>
      <c r="F83" s="121" t="s">
        <v>144</v>
      </c>
      <c r="I83" s="122"/>
      <c r="J83" s="123">
        <f>BK83</f>
        <v>0</v>
      </c>
      <c r="L83" s="119"/>
      <c r="M83" s="124"/>
      <c r="P83" s="125">
        <f>P84</f>
        <v>0</v>
      </c>
      <c r="R83" s="125">
        <f>R84</f>
        <v>3.2100000000000002E-3</v>
      </c>
      <c r="T83" s="126">
        <f>T84</f>
        <v>8.3999999999999995E-3</v>
      </c>
      <c r="AR83" s="120" t="s">
        <v>79</v>
      </c>
      <c r="AT83" s="127" t="s">
        <v>73</v>
      </c>
      <c r="AU83" s="127" t="s">
        <v>74</v>
      </c>
      <c r="AY83" s="120" t="s">
        <v>145</v>
      </c>
      <c r="BK83" s="128">
        <f>BK84</f>
        <v>0</v>
      </c>
    </row>
    <row r="84" spans="2:65" s="11" customFormat="1" ht="22.9" customHeight="1">
      <c r="B84" s="119"/>
      <c r="D84" s="120" t="s">
        <v>73</v>
      </c>
      <c r="E84" s="129" t="s">
        <v>195</v>
      </c>
      <c r="F84" s="129" t="s">
        <v>242</v>
      </c>
      <c r="I84" s="122"/>
      <c r="J84" s="130">
        <f>BK84</f>
        <v>0</v>
      </c>
      <c r="L84" s="119"/>
      <c r="M84" s="124"/>
      <c r="P84" s="125">
        <f>SUM(P85:P88)</f>
        <v>0</v>
      </c>
      <c r="R84" s="125">
        <f>SUM(R85:R88)</f>
        <v>3.2100000000000002E-3</v>
      </c>
      <c r="T84" s="126">
        <f>SUM(T85:T88)</f>
        <v>8.3999999999999995E-3</v>
      </c>
      <c r="AR84" s="120" t="s">
        <v>79</v>
      </c>
      <c r="AT84" s="127" t="s">
        <v>73</v>
      </c>
      <c r="AU84" s="127" t="s">
        <v>79</v>
      </c>
      <c r="AY84" s="120" t="s">
        <v>145</v>
      </c>
      <c r="BK84" s="128">
        <f>SUM(BK85:BK88)</f>
        <v>0</v>
      </c>
    </row>
    <row r="85" spans="2:65" s="1" customFormat="1" ht="16.5" customHeight="1">
      <c r="B85" s="30"/>
      <c r="C85" s="189" t="s">
        <v>277</v>
      </c>
      <c r="D85" s="189" t="s">
        <v>147</v>
      </c>
      <c r="E85" s="188" t="s">
        <v>1617</v>
      </c>
      <c r="F85" s="184" t="s">
        <v>1616</v>
      </c>
      <c r="G85" s="187" t="s">
        <v>434</v>
      </c>
      <c r="H85" s="186">
        <v>3</v>
      </c>
      <c r="I85" s="137"/>
      <c r="J85" s="185">
        <f>ROUND(I85*H85,2)</f>
        <v>0</v>
      </c>
      <c r="K85" s="184" t="s">
        <v>1306</v>
      </c>
      <c r="L85" s="30"/>
      <c r="M85" s="140" t="s">
        <v>1</v>
      </c>
      <c r="N85" s="141" t="s">
        <v>39</v>
      </c>
      <c r="P85" s="142">
        <f>O85*H85</f>
        <v>0</v>
      </c>
      <c r="Q85" s="142">
        <v>1.07E-3</v>
      </c>
      <c r="R85" s="142">
        <f>Q85*H85</f>
        <v>3.2100000000000002E-3</v>
      </c>
      <c r="S85" s="142">
        <v>2.8E-3</v>
      </c>
      <c r="T85" s="143">
        <f>S85*H85</f>
        <v>8.3999999999999995E-3</v>
      </c>
      <c r="AR85" s="144" t="s">
        <v>89</v>
      </c>
      <c r="AT85" s="144" t="s">
        <v>147</v>
      </c>
      <c r="AU85" s="144" t="s">
        <v>83</v>
      </c>
      <c r="AY85" s="15" t="s">
        <v>145</v>
      </c>
      <c r="BE85" s="145">
        <f>IF(N85="základní",J85,0)</f>
        <v>0</v>
      </c>
      <c r="BF85" s="145">
        <f>IF(N85="snížená",J85,0)</f>
        <v>0</v>
      </c>
      <c r="BG85" s="145">
        <f>IF(N85="zákl. přenesená",J85,0)</f>
        <v>0</v>
      </c>
      <c r="BH85" s="145">
        <f>IF(N85="sníž. přenesená",J85,0)</f>
        <v>0</v>
      </c>
      <c r="BI85" s="145">
        <f>IF(N85="nulová",J85,0)</f>
        <v>0</v>
      </c>
      <c r="BJ85" s="15" t="s">
        <v>79</v>
      </c>
      <c r="BK85" s="145">
        <f>ROUND(I85*H85,2)</f>
        <v>0</v>
      </c>
      <c r="BL85" s="15" t="s">
        <v>89</v>
      </c>
      <c r="BM85" s="144" t="s">
        <v>1615</v>
      </c>
    </row>
    <row r="86" spans="2:65" s="1" customFormat="1" ht="19.5">
      <c r="B86" s="30"/>
      <c r="D86" s="146" t="s">
        <v>1303</v>
      </c>
      <c r="F86" s="183" t="s">
        <v>1614</v>
      </c>
      <c r="I86" s="148"/>
      <c r="L86" s="30"/>
      <c r="M86" s="149"/>
      <c r="T86" s="54"/>
      <c r="AT86" s="15" t="s">
        <v>1303</v>
      </c>
      <c r="AU86" s="15" t="s">
        <v>83</v>
      </c>
    </row>
    <row r="87" spans="2:65" s="1" customFormat="1">
      <c r="B87" s="30"/>
      <c r="D87" s="182" t="s">
        <v>1301</v>
      </c>
      <c r="F87" s="181" t="s">
        <v>1613</v>
      </c>
      <c r="I87" s="148"/>
      <c r="L87" s="30"/>
      <c r="M87" s="149"/>
      <c r="T87" s="54"/>
      <c r="AT87" s="15" t="s">
        <v>1301</v>
      </c>
      <c r="AU87" s="15" t="s">
        <v>83</v>
      </c>
    </row>
    <row r="88" spans="2:65" s="12" customFormat="1">
      <c r="B88" s="150"/>
      <c r="D88" s="146" t="s">
        <v>154</v>
      </c>
      <c r="E88" s="151" t="s">
        <v>1</v>
      </c>
      <c r="F88" s="152" t="s">
        <v>1612</v>
      </c>
      <c r="H88" s="153">
        <v>3</v>
      </c>
      <c r="I88" s="154"/>
      <c r="L88" s="150"/>
      <c r="M88" s="155"/>
      <c r="T88" s="156"/>
      <c r="AT88" s="151" t="s">
        <v>154</v>
      </c>
      <c r="AU88" s="151" t="s">
        <v>83</v>
      </c>
      <c r="AV88" s="12" t="s">
        <v>83</v>
      </c>
      <c r="AW88" s="12" t="s">
        <v>31</v>
      </c>
      <c r="AX88" s="12" t="s">
        <v>79</v>
      </c>
      <c r="AY88" s="151" t="s">
        <v>145</v>
      </c>
    </row>
    <row r="89" spans="2:65" s="11" customFormat="1" ht="25.9" customHeight="1">
      <c r="B89" s="119"/>
      <c r="D89" s="120" t="s">
        <v>73</v>
      </c>
      <c r="E89" s="121" t="s">
        <v>371</v>
      </c>
      <c r="F89" s="121" t="s">
        <v>372</v>
      </c>
      <c r="I89" s="122"/>
      <c r="J89" s="123">
        <f>BK89</f>
        <v>0</v>
      </c>
      <c r="L89" s="119"/>
      <c r="M89" s="124"/>
      <c r="P89" s="125">
        <f>P90+P94+P158+P224+P240+P297</f>
        <v>0</v>
      </c>
      <c r="R89" s="125">
        <f>R90+R94+R158+R224+R240+R297</f>
        <v>1.2267599999999999</v>
      </c>
      <c r="T89" s="126">
        <f>T90+T94+T158+T224+T240+T297</f>
        <v>6.4000000000000001E-2</v>
      </c>
      <c r="AR89" s="120" t="s">
        <v>83</v>
      </c>
      <c r="AT89" s="127" t="s">
        <v>73</v>
      </c>
      <c r="AU89" s="127" t="s">
        <v>74</v>
      </c>
      <c r="AY89" s="120" t="s">
        <v>145</v>
      </c>
      <c r="BK89" s="128">
        <f>BK90+BK94+BK158+BK224+BK240+BK297</f>
        <v>0</v>
      </c>
    </row>
    <row r="90" spans="2:65" s="11" customFormat="1" ht="22.9" customHeight="1">
      <c r="B90" s="119"/>
      <c r="D90" s="120" t="s">
        <v>73</v>
      </c>
      <c r="E90" s="129" t="s">
        <v>1611</v>
      </c>
      <c r="F90" s="129" t="s">
        <v>1610</v>
      </c>
      <c r="I90" s="122"/>
      <c r="J90" s="130">
        <f>BK90</f>
        <v>0</v>
      </c>
      <c r="L90" s="119"/>
      <c r="M90" s="124"/>
      <c r="P90" s="125">
        <f>SUM(P91:P93)</f>
        <v>0</v>
      </c>
      <c r="R90" s="125">
        <f>SUM(R91:R93)</f>
        <v>1.56E-3</v>
      </c>
      <c r="T90" s="126">
        <f>SUM(T91:T93)</f>
        <v>0</v>
      </c>
      <c r="AR90" s="120" t="s">
        <v>83</v>
      </c>
      <c r="AT90" s="127" t="s">
        <v>73</v>
      </c>
      <c r="AU90" s="127" t="s">
        <v>79</v>
      </c>
      <c r="AY90" s="120" t="s">
        <v>145</v>
      </c>
      <c r="BK90" s="128">
        <f>SUM(BK91:BK93)</f>
        <v>0</v>
      </c>
    </row>
    <row r="91" spans="2:65" s="1" customFormat="1" ht="21.75" customHeight="1">
      <c r="B91" s="30"/>
      <c r="C91" s="189" t="s">
        <v>281</v>
      </c>
      <c r="D91" s="189" t="s">
        <v>147</v>
      </c>
      <c r="E91" s="188" t="s">
        <v>1609</v>
      </c>
      <c r="F91" s="184" t="s">
        <v>1608</v>
      </c>
      <c r="G91" s="187" t="s">
        <v>171</v>
      </c>
      <c r="H91" s="186">
        <v>4</v>
      </c>
      <c r="I91" s="137"/>
      <c r="J91" s="185">
        <f>ROUND(I91*H91,2)</f>
        <v>0</v>
      </c>
      <c r="K91" s="184" t="s">
        <v>1306</v>
      </c>
      <c r="L91" s="30"/>
      <c r="M91" s="140" t="s">
        <v>1</v>
      </c>
      <c r="N91" s="141" t="s">
        <v>39</v>
      </c>
      <c r="P91" s="142">
        <f>O91*H91</f>
        <v>0</v>
      </c>
      <c r="Q91" s="142">
        <v>3.8999999999999999E-4</v>
      </c>
      <c r="R91" s="142">
        <f>Q91*H91</f>
        <v>1.56E-3</v>
      </c>
      <c r="S91" s="142">
        <v>0</v>
      </c>
      <c r="T91" s="143">
        <f>S91*H91</f>
        <v>0</v>
      </c>
      <c r="AR91" s="144" t="s">
        <v>231</v>
      </c>
      <c r="AT91" s="144" t="s">
        <v>147</v>
      </c>
      <c r="AU91" s="144" t="s">
        <v>83</v>
      </c>
      <c r="AY91" s="15" t="s">
        <v>145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5" t="s">
        <v>79</v>
      </c>
      <c r="BK91" s="145">
        <f>ROUND(I91*H91,2)</f>
        <v>0</v>
      </c>
      <c r="BL91" s="15" t="s">
        <v>231</v>
      </c>
      <c r="BM91" s="144" t="s">
        <v>1607</v>
      </c>
    </row>
    <row r="92" spans="2:65" s="1" customFormat="1">
      <c r="B92" s="30"/>
      <c r="D92" s="146" t="s">
        <v>1303</v>
      </c>
      <c r="F92" s="183" t="s">
        <v>1606</v>
      </c>
      <c r="I92" s="148"/>
      <c r="L92" s="30"/>
      <c r="M92" s="149"/>
      <c r="T92" s="54"/>
      <c r="AT92" s="15" t="s">
        <v>1303</v>
      </c>
      <c r="AU92" s="15" t="s">
        <v>83</v>
      </c>
    </row>
    <row r="93" spans="2:65" s="1" customFormat="1">
      <c r="B93" s="30"/>
      <c r="D93" s="182" t="s">
        <v>1301</v>
      </c>
      <c r="F93" s="181" t="s">
        <v>1605</v>
      </c>
      <c r="I93" s="148"/>
      <c r="L93" s="30"/>
      <c r="M93" s="149"/>
      <c r="T93" s="54"/>
      <c r="AT93" s="15" t="s">
        <v>1301</v>
      </c>
      <c r="AU93" s="15" t="s">
        <v>83</v>
      </c>
    </row>
    <row r="94" spans="2:65" s="11" customFormat="1" ht="22.9" customHeight="1">
      <c r="B94" s="119"/>
      <c r="D94" s="120" t="s">
        <v>73</v>
      </c>
      <c r="E94" s="129" t="s">
        <v>1604</v>
      </c>
      <c r="F94" s="129" t="s">
        <v>1603</v>
      </c>
      <c r="I94" s="122"/>
      <c r="J94" s="130">
        <f>BK94</f>
        <v>0</v>
      </c>
      <c r="L94" s="119"/>
      <c r="M94" s="124"/>
      <c r="P94" s="125">
        <f>SUM(P95:P157)</f>
        <v>0</v>
      </c>
      <c r="R94" s="125">
        <f>SUM(R95:R157)</f>
        <v>1.1509999999999999E-2</v>
      </c>
      <c r="T94" s="126">
        <f>SUM(T95:T157)</f>
        <v>0</v>
      </c>
      <c r="AR94" s="120" t="s">
        <v>83</v>
      </c>
      <c r="AT94" s="127" t="s">
        <v>73</v>
      </c>
      <c r="AU94" s="127" t="s">
        <v>79</v>
      </c>
      <c r="AY94" s="120" t="s">
        <v>145</v>
      </c>
      <c r="BK94" s="128">
        <f>SUM(BK95:BK157)</f>
        <v>0</v>
      </c>
    </row>
    <row r="95" spans="2:65" s="1" customFormat="1" ht="21.75" customHeight="1">
      <c r="B95" s="30"/>
      <c r="C95" s="189" t="s">
        <v>431</v>
      </c>
      <c r="D95" s="189" t="s">
        <v>147</v>
      </c>
      <c r="E95" s="188" t="s">
        <v>1602</v>
      </c>
      <c r="F95" s="184" t="s">
        <v>1601</v>
      </c>
      <c r="G95" s="187" t="s">
        <v>1238</v>
      </c>
      <c r="H95" s="186">
        <v>1</v>
      </c>
      <c r="I95" s="137"/>
      <c r="J95" s="185">
        <f>ROUND(I95*H95,2)</f>
        <v>0</v>
      </c>
      <c r="K95" s="184" t="s">
        <v>1306</v>
      </c>
      <c r="L95" s="30"/>
      <c r="M95" s="140" t="s">
        <v>1</v>
      </c>
      <c r="N95" s="141" t="s">
        <v>39</v>
      </c>
      <c r="P95" s="142">
        <f>O95*H95</f>
        <v>0</v>
      </c>
      <c r="Q95" s="142">
        <v>8.6599999999999993E-3</v>
      </c>
      <c r="R95" s="142">
        <f>Q95*H95</f>
        <v>8.6599999999999993E-3</v>
      </c>
      <c r="S95" s="142">
        <v>0</v>
      </c>
      <c r="T95" s="143">
        <f>S95*H95</f>
        <v>0</v>
      </c>
      <c r="AR95" s="144" t="s">
        <v>231</v>
      </c>
      <c r="AT95" s="144" t="s">
        <v>147</v>
      </c>
      <c r="AU95" s="144" t="s">
        <v>83</v>
      </c>
      <c r="AY95" s="15" t="s">
        <v>145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5" t="s">
        <v>79</v>
      </c>
      <c r="BK95" s="145">
        <f>ROUND(I95*H95,2)</f>
        <v>0</v>
      </c>
      <c r="BL95" s="15" t="s">
        <v>231</v>
      </c>
      <c r="BM95" s="144" t="s">
        <v>1600</v>
      </c>
    </row>
    <row r="96" spans="2:65" s="1" customFormat="1" ht="19.5">
      <c r="B96" s="30"/>
      <c r="D96" s="146" t="s">
        <v>1303</v>
      </c>
      <c r="F96" s="183" t="s">
        <v>1599</v>
      </c>
      <c r="I96" s="148"/>
      <c r="L96" s="30"/>
      <c r="M96" s="149"/>
      <c r="T96" s="54"/>
      <c r="AT96" s="15" t="s">
        <v>1303</v>
      </c>
      <c r="AU96" s="15" t="s">
        <v>83</v>
      </c>
    </row>
    <row r="97" spans="2:65" s="1" customFormat="1">
      <c r="B97" s="30"/>
      <c r="D97" s="182" t="s">
        <v>1301</v>
      </c>
      <c r="F97" s="181" t="s">
        <v>1598</v>
      </c>
      <c r="I97" s="148"/>
      <c r="L97" s="30"/>
      <c r="M97" s="149"/>
      <c r="T97" s="54"/>
      <c r="AT97" s="15" t="s">
        <v>1301</v>
      </c>
      <c r="AU97" s="15" t="s">
        <v>83</v>
      </c>
    </row>
    <row r="98" spans="2:65" s="1" customFormat="1" ht="16.5" customHeight="1">
      <c r="B98" s="30"/>
      <c r="C98" s="189" t="s">
        <v>445</v>
      </c>
      <c r="D98" s="189" t="s">
        <v>147</v>
      </c>
      <c r="E98" s="188" t="s">
        <v>1597</v>
      </c>
      <c r="F98" s="184" t="s">
        <v>1596</v>
      </c>
      <c r="G98" s="187" t="s">
        <v>1238</v>
      </c>
      <c r="H98" s="186">
        <v>1</v>
      </c>
      <c r="I98" s="137"/>
      <c r="J98" s="185">
        <f>ROUND(I98*H98,2)</f>
        <v>0</v>
      </c>
      <c r="K98" s="184" t="s">
        <v>1306</v>
      </c>
      <c r="L98" s="30"/>
      <c r="M98" s="140" t="s">
        <v>1</v>
      </c>
      <c r="N98" s="141" t="s">
        <v>39</v>
      </c>
      <c r="P98" s="142">
        <f>O98*H98</f>
        <v>0</v>
      </c>
      <c r="Q98" s="142">
        <v>6.4999999999999997E-4</v>
      </c>
      <c r="R98" s="142">
        <f>Q98*H98</f>
        <v>6.4999999999999997E-4</v>
      </c>
      <c r="S98" s="142">
        <v>0</v>
      </c>
      <c r="T98" s="143">
        <f>S98*H98</f>
        <v>0</v>
      </c>
      <c r="AR98" s="144" t="s">
        <v>231</v>
      </c>
      <c r="AT98" s="144" t="s">
        <v>147</v>
      </c>
      <c r="AU98" s="144" t="s">
        <v>83</v>
      </c>
      <c r="AY98" s="15" t="s">
        <v>145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5" t="s">
        <v>79</v>
      </c>
      <c r="BK98" s="145">
        <f>ROUND(I98*H98,2)</f>
        <v>0</v>
      </c>
      <c r="BL98" s="15" t="s">
        <v>231</v>
      </c>
      <c r="BM98" s="144" t="s">
        <v>1595</v>
      </c>
    </row>
    <row r="99" spans="2:65" s="1" customFormat="1">
      <c r="B99" s="30"/>
      <c r="D99" s="146" t="s">
        <v>1303</v>
      </c>
      <c r="F99" s="183" t="s">
        <v>1594</v>
      </c>
      <c r="I99" s="148"/>
      <c r="L99" s="30"/>
      <c r="M99" s="149"/>
      <c r="T99" s="54"/>
      <c r="AT99" s="15" t="s">
        <v>1303</v>
      </c>
      <c r="AU99" s="15" t="s">
        <v>83</v>
      </c>
    </row>
    <row r="100" spans="2:65" s="1" customFormat="1">
      <c r="B100" s="30"/>
      <c r="D100" s="182" t="s">
        <v>1301</v>
      </c>
      <c r="F100" s="181" t="s">
        <v>1593</v>
      </c>
      <c r="I100" s="148"/>
      <c r="L100" s="30"/>
      <c r="M100" s="149"/>
      <c r="T100" s="54"/>
      <c r="AT100" s="15" t="s">
        <v>1301</v>
      </c>
      <c r="AU100" s="15" t="s">
        <v>83</v>
      </c>
    </row>
    <row r="101" spans="2:65" s="1" customFormat="1" ht="16.5" customHeight="1">
      <c r="B101" s="30"/>
      <c r="C101" s="189" t="s">
        <v>440</v>
      </c>
      <c r="D101" s="189" t="s">
        <v>147</v>
      </c>
      <c r="E101" s="188" t="s">
        <v>1592</v>
      </c>
      <c r="F101" s="184" t="s">
        <v>1591</v>
      </c>
      <c r="G101" s="187" t="s">
        <v>1238</v>
      </c>
      <c r="H101" s="186">
        <v>1</v>
      </c>
      <c r="I101" s="137"/>
      <c r="J101" s="185">
        <f>ROUND(I101*H101,2)</f>
        <v>0</v>
      </c>
      <c r="K101" s="184" t="s">
        <v>1306</v>
      </c>
      <c r="L101" s="30"/>
      <c r="M101" s="140" t="s">
        <v>1</v>
      </c>
      <c r="N101" s="141" t="s">
        <v>39</v>
      </c>
      <c r="P101" s="142">
        <f>O101*H101</f>
        <v>0</v>
      </c>
      <c r="Q101" s="142">
        <v>1.4499999999999999E-3</v>
      </c>
      <c r="R101" s="142">
        <f>Q101*H101</f>
        <v>1.4499999999999999E-3</v>
      </c>
      <c r="S101" s="142">
        <v>0</v>
      </c>
      <c r="T101" s="143">
        <f>S101*H101</f>
        <v>0</v>
      </c>
      <c r="AR101" s="144" t="s">
        <v>231</v>
      </c>
      <c r="AT101" s="144" t="s">
        <v>147</v>
      </c>
      <c r="AU101" s="144" t="s">
        <v>83</v>
      </c>
      <c r="AY101" s="15" t="s">
        <v>145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5" t="s">
        <v>79</v>
      </c>
      <c r="BK101" s="145">
        <f>ROUND(I101*H101,2)</f>
        <v>0</v>
      </c>
      <c r="BL101" s="15" t="s">
        <v>231</v>
      </c>
      <c r="BM101" s="144" t="s">
        <v>1590</v>
      </c>
    </row>
    <row r="102" spans="2:65" s="1" customFormat="1">
      <c r="B102" s="30"/>
      <c r="D102" s="146" t="s">
        <v>1303</v>
      </c>
      <c r="F102" s="183" t="s">
        <v>1589</v>
      </c>
      <c r="I102" s="148"/>
      <c r="L102" s="30"/>
      <c r="M102" s="149"/>
      <c r="T102" s="54"/>
      <c r="AT102" s="15" t="s">
        <v>1303</v>
      </c>
      <c r="AU102" s="15" t="s">
        <v>83</v>
      </c>
    </row>
    <row r="103" spans="2:65" s="1" customFormat="1">
      <c r="B103" s="30"/>
      <c r="D103" s="182" t="s">
        <v>1301</v>
      </c>
      <c r="F103" s="181" t="s">
        <v>1588</v>
      </c>
      <c r="I103" s="148"/>
      <c r="L103" s="30"/>
      <c r="M103" s="149"/>
      <c r="T103" s="54"/>
      <c r="AT103" s="15" t="s">
        <v>1301</v>
      </c>
      <c r="AU103" s="15" t="s">
        <v>83</v>
      </c>
    </row>
    <row r="104" spans="2:65" s="1" customFormat="1" ht="16.5" customHeight="1">
      <c r="B104" s="30"/>
      <c r="C104" s="189" t="s">
        <v>436</v>
      </c>
      <c r="D104" s="189" t="s">
        <v>147</v>
      </c>
      <c r="E104" s="188" t="s">
        <v>1587</v>
      </c>
      <c r="F104" s="184" t="s">
        <v>1586</v>
      </c>
      <c r="G104" s="187" t="s">
        <v>171</v>
      </c>
      <c r="H104" s="186">
        <v>1</v>
      </c>
      <c r="I104" s="137"/>
      <c r="J104" s="185">
        <f>ROUND(I104*H104,2)</f>
        <v>0</v>
      </c>
      <c r="K104" s="184" t="s">
        <v>1306</v>
      </c>
      <c r="L104" s="30"/>
      <c r="M104" s="140" t="s">
        <v>1</v>
      </c>
      <c r="N104" s="141" t="s">
        <v>39</v>
      </c>
      <c r="P104" s="142">
        <f>O104*H104</f>
        <v>0</v>
      </c>
      <c r="Q104" s="142">
        <v>7.5000000000000002E-4</v>
      </c>
      <c r="R104" s="142">
        <f>Q104*H104</f>
        <v>7.5000000000000002E-4</v>
      </c>
      <c r="S104" s="142">
        <v>0</v>
      </c>
      <c r="T104" s="143">
        <f>S104*H104</f>
        <v>0</v>
      </c>
      <c r="AR104" s="144" t="s">
        <v>231</v>
      </c>
      <c r="AT104" s="144" t="s">
        <v>147</v>
      </c>
      <c r="AU104" s="144" t="s">
        <v>83</v>
      </c>
      <c r="AY104" s="15" t="s">
        <v>145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5" t="s">
        <v>79</v>
      </c>
      <c r="BK104" s="145">
        <f>ROUND(I104*H104,2)</f>
        <v>0</v>
      </c>
      <c r="BL104" s="15" t="s">
        <v>231</v>
      </c>
      <c r="BM104" s="144" t="s">
        <v>1585</v>
      </c>
    </row>
    <row r="105" spans="2:65" s="1" customFormat="1">
      <c r="B105" s="30"/>
      <c r="D105" s="146" t="s">
        <v>1303</v>
      </c>
      <c r="F105" s="183" t="s">
        <v>1584</v>
      </c>
      <c r="I105" s="148"/>
      <c r="L105" s="30"/>
      <c r="M105" s="149"/>
      <c r="T105" s="54"/>
      <c r="AT105" s="15" t="s">
        <v>1303</v>
      </c>
      <c r="AU105" s="15" t="s">
        <v>83</v>
      </c>
    </row>
    <row r="106" spans="2:65" s="1" customFormat="1">
      <c r="B106" s="30"/>
      <c r="D106" s="182" t="s">
        <v>1301</v>
      </c>
      <c r="F106" s="181" t="s">
        <v>1583</v>
      </c>
      <c r="I106" s="148"/>
      <c r="L106" s="30"/>
      <c r="M106" s="149"/>
      <c r="T106" s="54"/>
      <c r="AT106" s="15" t="s">
        <v>1301</v>
      </c>
      <c r="AU106" s="15" t="s">
        <v>83</v>
      </c>
    </row>
    <row r="107" spans="2:65" s="1" customFormat="1" ht="16.5" customHeight="1">
      <c r="B107" s="30"/>
      <c r="C107" s="189" t="s">
        <v>324</v>
      </c>
      <c r="D107" s="189" t="s">
        <v>147</v>
      </c>
      <c r="E107" s="188" t="s">
        <v>1582</v>
      </c>
      <c r="F107" s="184" t="s">
        <v>1580</v>
      </c>
      <c r="G107" s="187" t="s">
        <v>171</v>
      </c>
      <c r="H107" s="186">
        <v>1</v>
      </c>
      <c r="I107" s="137"/>
      <c r="J107" s="185">
        <f>ROUND(I107*H107,2)</f>
        <v>0</v>
      </c>
      <c r="K107" s="184" t="s">
        <v>1</v>
      </c>
      <c r="L107" s="30"/>
      <c r="M107" s="140" t="s">
        <v>1</v>
      </c>
      <c r="N107" s="141" t="s">
        <v>39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231</v>
      </c>
      <c r="AT107" s="144" t="s">
        <v>147</v>
      </c>
      <c r="AU107" s="144" t="s">
        <v>83</v>
      </c>
      <c r="AY107" s="15" t="s">
        <v>145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5" t="s">
        <v>79</v>
      </c>
      <c r="BK107" s="145">
        <f>ROUND(I107*H107,2)</f>
        <v>0</v>
      </c>
      <c r="BL107" s="15" t="s">
        <v>231</v>
      </c>
      <c r="BM107" s="144" t="s">
        <v>1581</v>
      </c>
    </row>
    <row r="108" spans="2:65" s="1" customFormat="1">
      <c r="B108" s="30"/>
      <c r="D108" s="146" t="s">
        <v>1303</v>
      </c>
      <c r="F108" s="183" t="s">
        <v>1580</v>
      </c>
      <c r="I108" s="148"/>
      <c r="L108" s="30"/>
      <c r="M108" s="149"/>
      <c r="T108" s="54"/>
      <c r="AT108" s="15" t="s">
        <v>1303</v>
      </c>
      <c r="AU108" s="15" t="s">
        <v>83</v>
      </c>
    </row>
    <row r="109" spans="2:65" s="13" customFormat="1">
      <c r="B109" s="157"/>
      <c r="D109" s="146" t="s">
        <v>154</v>
      </c>
      <c r="E109" s="158" t="s">
        <v>1</v>
      </c>
      <c r="F109" s="159" t="s">
        <v>1579</v>
      </c>
      <c r="H109" s="158" t="s">
        <v>1</v>
      </c>
      <c r="I109" s="160"/>
      <c r="L109" s="157"/>
      <c r="M109" s="161"/>
      <c r="T109" s="162"/>
      <c r="AT109" s="158" t="s">
        <v>154</v>
      </c>
      <c r="AU109" s="158" t="s">
        <v>83</v>
      </c>
      <c r="AV109" s="13" t="s">
        <v>79</v>
      </c>
      <c r="AW109" s="13" t="s">
        <v>31</v>
      </c>
      <c r="AX109" s="13" t="s">
        <v>74</v>
      </c>
      <c r="AY109" s="158" t="s">
        <v>145</v>
      </c>
    </row>
    <row r="110" spans="2:65" s="13" customFormat="1">
      <c r="B110" s="157"/>
      <c r="D110" s="146" t="s">
        <v>154</v>
      </c>
      <c r="E110" s="158" t="s">
        <v>1</v>
      </c>
      <c r="F110" s="159" t="s">
        <v>1578</v>
      </c>
      <c r="H110" s="158" t="s">
        <v>1</v>
      </c>
      <c r="I110" s="160"/>
      <c r="L110" s="157"/>
      <c r="M110" s="161"/>
      <c r="T110" s="162"/>
      <c r="AT110" s="158" t="s">
        <v>154</v>
      </c>
      <c r="AU110" s="158" t="s">
        <v>83</v>
      </c>
      <c r="AV110" s="13" t="s">
        <v>79</v>
      </c>
      <c r="AW110" s="13" t="s">
        <v>31</v>
      </c>
      <c r="AX110" s="13" t="s">
        <v>74</v>
      </c>
      <c r="AY110" s="158" t="s">
        <v>145</v>
      </c>
    </row>
    <row r="111" spans="2:65" s="13" customFormat="1">
      <c r="B111" s="157"/>
      <c r="D111" s="146" t="s">
        <v>154</v>
      </c>
      <c r="E111" s="158" t="s">
        <v>1</v>
      </c>
      <c r="F111" s="159" t="s">
        <v>1577</v>
      </c>
      <c r="H111" s="158" t="s">
        <v>1</v>
      </c>
      <c r="I111" s="160"/>
      <c r="L111" s="157"/>
      <c r="M111" s="161"/>
      <c r="T111" s="162"/>
      <c r="AT111" s="158" t="s">
        <v>154</v>
      </c>
      <c r="AU111" s="158" t="s">
        <v>83</v>
      </c>
      <c r="AV111" s="13" t="s">
        <v>79</v>
      </c>
      <c r="AW111" s="13" t="s">
        <v>31</v>
      </c>
      <c r="AX111" s="13" t="s">
        <v>74</v>
      </c>
      <c r="AY111" s="158" t="s">
        <v>145</v>
      </c>
    </row>
    <row r="112" spans="2:65" s="13" customFormat="1">
      <c r="B112" s="157"/>
      <c r="D112" s="146" t="s">
        <v>154</v>
      </c>
      <c r="E112" s="158" t="s">
        <v>1</v>
      </c>
      <c r="F112" s="159" t="s">
        <v>1576</v>
      </c>
      <c r="H112" s="158" t="s">
        <v>1</v>
      </c>
      <c r="I112" s="160"/>
      <c r="L112" s="157"/>
      <c r="M112" s="161"/>
      <c r="T112" s="162"/>
      <c r="AT112" s="158" t="s">
        <v>154</v>
      </c>
      <c r="AU112" s="158" t="s">
        <v>83</v>
      </c>
      <c r="AV112" s="13" t="s">
        <v>79</v>
      </c>
      <c r="AW112" s="13" t="s">
        <v>31</v>
      </c>
      <c r="AX112" s="13" t="s">
        <v>74</v>
      </c>
      <c r="AY112" s="158" t="s">
        <v>145</v>
      </c>
    </row>
    <row r="113" spans="2:65" s="13" customFormat="1">
      <c r="B113" s="157"/>
      <c r="D113" s="146" t="s">
        <v>154</v>
      </c>
      <c r="E113" s="158" t="s">
        <v>1</v>
      </c>
      <c r="F113" s="159" t="s">
        <v>1575</v>
      </c>
      <c r="H113" s="158" t="s">
        <v>1</v>
      </c>
      <c r="I113" s="160"/>
      <c r="L113" s="157"/>
      <c r="M113" s="161"/>
      <c r="T113" s="162"/>
      <c r="AT113" s="158" t="s">
        <v>154</v>
      </c>
      <c r="AU113" s="158" t="s">
        <v>83</v>
      </c>
      <c r="AV113" s="13" t="s">
        <v>79</v>
      </c>
      <c r="AW113" s="13" t="s">
        <v>31</v>
      </c>
      <c r="AX113" s="13" t="s">
        <v>74</v>
      </c>
      <c r="AY113" s="158" t="s">
        <v>145</v>
      </c>
    </row>
    <row r="114" spans="2:65" s="13" customFormat="1">
      <c r="B114" s="157"/>
      <c r="D114" s="146" t="s">
        <v>154</v>
      </c>
      <c r="E114" s="158" t="s">
        <v>1</v>
      </c>
      <c r="F114" s="159" t="s">
        <v>1574</v>
      </c>
      <c r="H114" s="158" t="s">
        <v>1</v>
      </c>
      <c r="I114" s="160"/>
      <c r="L114" s="157"/>
      <c r="M114" s="161"/>
      <c r="T114" s="162"/>
      <c r="AT114" s="158" t="s">
        <v>154</v>
      </c>
      <c r="AU114" s="158" t="s">
        <v>83</v>
      </c>
      <c r="AV114" s="13" t="s">
        <v>79</v>
      </c>
      <c r="AW114" s="13" t="s">
        <v>31</v>
      </c>
      <c r="AX114" s="13" t="s">
        <v>74</v>
      </c>
      <c r="AY114" s="158" t="s">
        <v>145</v>
      </c>
    </row>
    <row r="115" spans="2:65" s="13" customFormat="1">
      <c r="B115" s="157"/>
      <c r="D115" s="146" t="s">
        <v>154</v>
      </c>
      <c r="E115" s="158" t="s">
        <v>1</v>
      </c>
      <c r="F115" s="159" t="s">
        <v>1573</v>
      </c>
      <c r="H115" s="158" t="s">
        <v>1</v>
      </c>
      <c r="I115" s="160"/>
      <c r="L115" s="157"/>
      <c r="M115" s="161"/>
      <c r="T115" s="162"/>
      <c r="AT115" s="158" t="s">
        <v>154</v>
      </c>
      <c r="AU115" s="158" t="s">
        <v>83</v>
      </c>
      <c r="AV115" s="13" t="s">
        <v>79</v>
      </c>
      <c r="AW115" s="13" t="s">
        <v>31</v>
      </c>
      <c r="AX115" s="13" t="s">
        <v>74</v>
      </c>
      <c r="AY115" s="158" t="s">
        <v>145</v>
      </c>
    </row>
    <row r="116" spans="2:65" s="12" customFormat="1">
      <c r="B116" s="150"/>
      <c r="D116" s="146" t="s">
        <v>154</v>
      </c>
      <c r="E116" s="151" t="s">
        <v>1</v>
      </c>
      <c r="F116" s="152" t="s">
        <v>79</v>
      </c>
      <c r="H116" s="153">
        <v>1</v>
      </c>
      <c r="I116" s="154"/>
      <c r="L116" s="150"/>
      <c r="M116" s="155"/>
      <c r="T116" s="156"/>
      <c r="AT116" s="151" t="s">
        <v>154</v>
      </c>
      <c r="AU116" s="151" t="s">
        <v>83</v>
      </c>
      <c r="AV116" s="12" t="s">
        <v>83</v>
      </c>
      <c r="AW116" s="12" t="s">
        <v>31</v>
      </c>
      <c r="AX116" s="12" t="s">
        <v>79</v>
      </c>
      <c r="AY116" s="151" t="s">
        <v>145</v>
      </c>
    </row>
    <row r="117" spans="2:65" s="1" customFormat="1" ht="16.5" customHeight="1">
      <c r="B117" s="30"/>
      <c r="C117" s="189" t="s">
        <v>402</v>
      </c>
      <c r="D117" s="189" t="s">
        <v>147</v>
      </c>
      <c r="E117" s="188" t="s">
        <v>1572</v>
      </c>
      <c r="F117" s="184" t="s">
        <v>1571</v>
      </c>
      <c r="G117" s="187" t="s">
        <v>1433</v>
      </c>
      <c r="H117" s="186">
        <v>16</v>
      </c>
      <c r="I117" s="137"/>
      <c r="J117" s="185">
        <f>ROUND(I117*H117,2)</f>
        <v>0</v>
      </c>
      <c r="K117" s="184" t="s">
        <v>1</v>
      </c>
      <c r="L117" s="30"/>
      <c r="M117" s="140" t="s">
        <v>1</v>
      </c>
      <c r="N117" s="141" t="s">
        <v>39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231</v>
      </c>
      <c r="AT117" s="144" t="s">
        <v>147</v>
      </c>
      <c r="AU117" s="144" t="s">
        <v>83</v>
      </c>
      <c r="AY117" s="15" t="s">
        <v>145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5" t="s">
        <v>79</v>
      </c>
      <c r="BK117" s="145">
        <f>ROUND(I117*H117,2)</f>
        <v>0</v>
      </c>
      <c r="BL117" s="15" t="s">
        <v>231</v>
      </c>
      <c r="BM117" s="144" t="s">
        <v>1570</v>
      </c>
    </row>
    <row r="118" spans="2:65" s="1" customFormat="1">
      <c r="B118" s="30"/>
      <c r="D118" s="146" t="s">
        <v>1303</v>
      </c>
      <c r="F118" s="183" t="s">
        <v>1569</v>
      </c>
      <c r="I118" s="148"/>
      <c r="L118" s="30"/>
      <c r="M118" s="149"/>
      <c r="T118" s="54"/>
      <c r="AT118" s="15" t="s">
        <v>1303</v>
      </c>
      <c r="AU118" s="15" t="s">
        <v>83</v>
      </c>
    </row>
    <row r="119" spans="2:65" s="1" customFormat="1" ht="16.5" customHeight="1">
      <c r="B119" s="30"/>
      <c r="C119" s="189" t="s">
        <v>328</v>
      </c>
      <c r="D119" s="189" t="s">
        <v>147</v>
      </c>
      <c r="E119" s="188" t="s">
        <v>1568</v>
      </c>
      <c r="F119" s="184" t="s">
        <v>1566</v>
      </c>
      <c r="G119" s="187" t="s">
        <v>171</v>
      </c>
      <c r="H119" s="186">
        <v>2</v>
      </c>
      <c r="I119" s="137"/>
      <c r="J119" s="185">
        <f>ROUND(I119*H119,2)</f>
        <v>0</v>
      </c>
      <c r="K119" s="184" t="s">
        <v>1</v>
      </c>
      <c r="L119" s="30"/>
      <c r="M119" s="140" t="s">
        <v>1</v>
      </c>
      <c r="N119" s="141" t="s">
        <v>39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231</v>
      </c>
      <c r="AT119" s="144" t="s">
        <v>147</v>
      </c>
      <c r="AU119" s="144" t="s">
        <v>83</v>
      </c>
      <c r="AY119" s="15" t="s">
        <v>145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5" t="s">
        <v>79</v>
      </c>
      <c r="BK119" s="145">
        <f>ROUND(I119*H119,2)</f>
        <v>0</v>
      </c>
      <c r="BL119" s="15" t="s">
        <v>231</v>
      </c>
      <c r="BM119" s="144" t="s">
        <v>1567</v>
      </c>
    </row>
    <row r="120" spans="2:65" s="1" customFormat="1">
      <c r="B120" s="30"/>
      <c r="D120" s="146" t="s">
        <v>1303</v>
      </c>
      <c r="F120" s="183" t="s">
        <v>1566</v>
      </c>
      <c r="I120" s="148"/>
      <c r="L120" s="30"/>
      <c r="M120" s="149"/>
      <c r="T120" s="54"/>
      <c r="AT120" s="15" t="s">
        <v>1303</v>
      </c>
      <c r="AU120" s="15" t="s">
        <v>83</v>
      </c>
    </row>
    <row r="121" spans="2:65" s="1" customFormat="1" ht="24.2" customHeight="1">
      <c r="B121" s="30"/>
      <c r="C121" s="189" t="s">
        <v>334</v>
      </c>
      <c r="D121" s="189" t="s">
        <v>147</v>
      </c>
      <c r="E121" s="188" t="s">
        <v>1565</v>
      </c>
      <c r="F121" s="184" t="s">
        <v>1563</v>
      </c>
      <c r="G121" s="187" t="s">
        <v>171</v>
      </c>
      <c r="H121" s="186">
        <v>3</v>
      </c>
      <c r="I121" s="137"/>
      <c r="J121" s="185">
        <f>ROUND(I121*H121,2)</f>
        <v>0</v>
      </c>
      <c r="K121" s="184" t="s">
        <v>1</v>
      </c>
      <c r="L121" s="30"/>
      <c r="M121" s="140" t="s">
        <v>1</v>
      </c>
      <c r="N121" s="141" t="s">
        <v>39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231</v>
      </c>
      <c r="AT121" s="144" t="s">
        <v>147</v>
      </c>
      <c r="AU121" s="144" t="s">
        <v>83</v>
      </c>
      <c r="AY121" s="15" t="s">
        <v>145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79</v>
      </c>
      <c r="BK121" s="145">
        <f>ROUND(I121*H121,2)</f>
        <v>0</v>
      </c>
      <c r="BL121" s="15" t="s">
        <v>231</v>
      </c>
      <c r="BM121" s="144" t="s">
        <v>1564</v>
      </c>
    </row>
    <row r="122" spans="2:65" s="1" customFormat="1" ht="19.5">
      <c r="B122" s="30"/>
      <c r="D122" s="146" t="s">
        <v>1303</v>
      </c>
      <c r="F122" s="183" t="s">
        <v>1563</v>
      </c>
      <c r="I122" s="148"/>
      <c r="L122" s="30"/>
      <c r="M122" s="149"/>
      <c r="T122" s="54"/>
      <c r="AT122" s="15" t="s">
        <v>1303</v>
      </c>
      <c r="AU122" s="15" t="s">
        <v>83</v>
      </c>
    </row>
    <row r="123" spans="2:65" s="1" customFormat="1" ht="16.5" customHeight="1">
      <c r="B123" s="30"/>
      <c r="C123" s="189" t="s">
        <v>341</v>
      </c>
      <c r="D123" s="189" t="s">
        <v>147</v>
      </c>
      <c r="E123" s="188" t="s">
        <v>1562</v>
      </c>
      <c r="F123" s="184" t="s">
        <v>1561</v>
      </c>
      <c r="G123" s="187" t="s">
        <v>171</v>
      </c>
      <c r="H123" s="186">
        <v>1</v>
      </c>
      <c r="I123" s="137"/>
      <c r="J123" s="185">
        <f>ROUND(I123*H123,2)</f>
        <v>0</v>
      </c>
      <c r="K123" s="184" t="s">
        <v>1</v>
      </c>
      <c r="L123" s="30"/>
      <c r="M123" s="140" t="s">
        <v>1</v>
      </c>
      <c r="N123" s="141" t="s">
        <v>39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231</v>
      </c>
      <c r="AT123" s="144" t="s">
        <v>147</v>
      </c>
      <c r="AU123" s="144" t="s">
        <v>83</v>
      </c>
      <c r="AY123" s="15" t="s">
        <v>145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5" t="s">
        <v>79</v>
      </c>
      <c r="BK123" s="145">
        <f>ROUND(I123*H123,2)</f>
        <v>0</v>
      </c>
      <c r="BL123" s="15" t="s">
        <v>231</v>
      </c>
      <c r="BM123" s="144" t="s">
        <v>1560</v>
      </c>
    </row>
    <row r="124" spans="2:65" s="1" customFormat="1">
      <c r="B124" s="30"/>
      <c r="D124" s="146" t="s">
        <v>1303</v>
      </c>
      <c r="F124" s="183" t="s">
        <v>1559</v>
      </c>
      <c r="I124" s="148"/>
      <c r="L124" s="30"/>
      <c r="M124" s="149"/>
      <c r="T124" s="54"/>
      <c r="AT124" s="15" t="s">
        <v>1303</v>
      </c>
      <c r="AU124" s="15" t="s">
        <v>83</v>
      </c>
    </row>
    <row r="125" spans="2:65" s="1" customFormat="1" ht="37.9" customHeight="1">
      <c r="B125" s="30"/>
      <c r="C125" s="189" t="s">
        <v>345</v>
      </c>
      <c r="D125" s="189" t="s">
        <v>147</v>
      </c>
      <c r="E125" s="188" t="s">
        <v>1558</v>
      </c>
      <c r="F125" s="184" t="s">
        <v>1557</v>
      </c>
      <c r="G125" s="187" t="s">
        <v>171</v>
      </c>
      <c r="H125" s="186">
        <v>1</v>
      </c>
      <c r="I125" s="137"/>
      <c r="J125" s="185">
        <f>ROUND(I125*H125,2)</f>
        <v>0</v>
      </c>
      <c r="K125" s="184" t="s">
        <v>1</v>
      </c>
      <c r="L125" s="30"/>
      <c r="M125" s="140" t="s">
        <v>1</v>
      </c>
      <c r="N125" s="141" t="s">
        <v>39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231</v>
      </c>
      <c r="AT125" s="144" t="s">
        <v>147</v>
      </c>
      <c r="AU125" s="144" t="s">
        <v>83</v>
      </c>
      <c r="AY125" s="15" t="s">
        <v>145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5" t="s">
        <v>79</v>
      </c>
      <c r="BK125" s="145">
        <f>ROUND(I125*H125,2)</f>
        <v>0</v>
      </c>
      <c r="BL125" s="15" t="s">
        <v>231</v>
      </c>
      <c r="BM125" s="144" t="s">
        <v>1556</v>
      </c>
    </row>
    <row r="126" spans="2:65" s="1" customFormat="1" ht="29.25">
      <c r="B126" s="30"/>
      <c r="D126" s="146" t="s">
        <v>1303</v>
      </c>
      <c r="F126" s="183" t="s">
        <v>1555</v>
      </c>
      <c r="I126" s="148"/>
      <c r="L126" s="30"/>
      <c r="M126" s="149"/>
      <c r="T126" s="54"/>
      <c r="AT126" s="15" t="s">
        <v>1303</v>
      </c>
      <c r="AU126" s="15" t="s">
        <v>83</v>
      </c>
    </row>
    <row r="127" spans="2:65" s="12" customFormat="1">
      <c r="B127" s="150"/>
      <c r="D127" s="146" t="s">
        <v>154</v>
      </c>
      <c r="E127" s="151" t="s">
        <v>1</v>
      </c>
      <c r="F127" s="152" t="s">
        <v>79</v>
      </c>
      <c r="H127" s="153">
        <v>1</v>
      </c>
      <c r="I127" s="154"/>
      <c r="L127" s="150"/>
      <c r="M127" s="155"/>
      <c r="T127" s="156"/>
      <c r="AT127" s="151" t="s">
        <v>154</v>
      </c>
      <c r="AU127" s="151" t="s">
        <v>83</v>
      </c>
      <c r="AV127" s="12" t="s">
        <v>83</v>
      </c>
      <c r="AW127" s="12" t="s">
        <v>31</v>
      </c>
      <c r="AX127" s="12" t="s">
        <v>79</v>
      </c>
      <c r="AY127" s="151" t="s">
        <v>145</v>
      </c>
    </row>
    <row r="128" spans="2:65" s="1" customFormat="1" ht="37.9" customHeight="1">
      <c r="B128" s="30"/>
      <c r="C128" s="189" t="s">
        <v>351</v>
      </c>
      <c r="D128" s="189" t="s">
        <v>147</v>
      </c>
      <c r="E128" s="188" t="s">
        <v>1554</v>
      </c>
      <c r="F128" s="184" t="s">
        <v>1553</v>
      </c>
      <c r="G128" s="187" t="s">
        <v>171</v>
      </c>
      <c r="H128" s="186">
        <v>1</v>
      </c>
      <c r="I128" s="137"/>
      <c r="J128" s="185">
        <f>ROUND(I128*H128,2)</f>
        <v>0</v>
      </c>
      <c r="K128" s="184" t="s">
        <v>1</v>
      </c>
      <c r="L128" s="30"/>
      <c r="M128" s="140" t="s">
        <v>1</v>
      </c>
      <c r="N128" s="141" t="s">
        <v>39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231</v>
      </c>
      <c r="AT128" s="144" t="s">
        <v>147</v>
      </c>
      <c r="AU128" s="144" t="s">
        <v>83</v>
      </c>
      <c r="AY128" s="15" t="s">
        <v>145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79</v>
      </c>
      <c r="BK128" s="145">
        <f>ROUND(I128*H128,2)</f>
        <v>0</v>
      </c>
      <c r="BL128" s="15" t="s">
        <v>231</v>
      </c>
      <c r="BM128" s="144" t="s">
        <v>1552</v>
      </c>
    </row>
    <row r="129" spans="2:65" s="1" customFormat="1" ht="29.25">
      <c r="B129" s="30"/>
      <c r="D129" s="146" t="s">
        <v>1303</v>
      </c>
      <c r="F129" s="183" t="s">
        <v>1551</v>
      </c>
      <c r="I129" s="148"/>
      <c r="L129" s="30"/>
      <c r="M129" s="149"/>
      <c r="T129" s="54"/>
      <c r="AT129" s="15" t="s">
        <v>1303</v>
      </c>
      <c r="AU129" s="15" t="s">
        <v>83</v>
      </c>
    </row>
    <row r="130" spans="2:65" s="12" customFormat="1">
      <c r="B130" s="150"/>
      <c r="D130" s="146" t="s">
        <v>154</v>
      </c>
      <c r="E130" s="151" t="s">
        <v>1</v>
      </c>
      <c r="F130" s="152" t="s">
        <v>79</v>
      </c>
      <c r="H130" s="153">
        <v>1</v>
      </c>
      <c r="I130" s="154"/>
      <c r="L130" s="150"/>
      <c r="M130" s="155"/>
      <c r="T130" s="156"/>
      <c r="AT130" s="151" t="s">
        <v>154</v>
      </c>
      <c r="AU130" s="151" t="s">
        <v>83</v>
      </c>
      <c r="AV130" s="12" t="s">
        <v>83</v>
      </c>
      <c r="AW130" s="12" t="s">
        <v>31</v>
      </c>
      <c r="AX130" s="12" t="s">
        <v>79</v>
      </c>
      <c r="AY130" s="151" t="s">
        <v>145</v>
      </c>
    </row>
    <row r="131" spans="2:65" s="1" customFormat="1" ht="37.9" customHeight="1">
      <c r="B131" s="30"/>
      <c r="C131" s="189" t="s">
        <v>356</v>
      </c>
      <c r="D131" s="189" t="s">
        <v>147</v>
      </c>
      <c r="E131" s="188" t="s">
        <v>1550</v>
      </c>
      <c r="F131" s="184" t="s">
        <v>1549</v>
      </c>
      <c r="G131" s="187" t="s">
        <v>171</v>
      </c>
      <c r="H131" s="186">
        <v>1</v>
      </c>
      <c r="I131" s="137"/>
      <c r="J131" s="185">
        <f>ROUND(I131*H131,2)</f>
        <v>0</v>
      </c>
      <c r="K131" s="184" t="s">
        <v>1</v>
      </c>
      <c r="L131" s="30"/>
      <c r="M131" s="140" t="s">
        <v>1</v>
      </c>
      <c r="N131" s="141" t="s">
        <v>39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231</v>
      </c>
      <c r="AT131" s="144" t="s">
        <v>147</v>
      </c>
      <c r="AU131" s="144" t="s">
        <v>83</v>
      </c>
      <c r="AY131" s="15" t="s">
        <v>145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79</v>
      </c>
      <c r="BK131" s="145">
        <f>ROUND(I131*H131,2)</f>
        <v>0</v>
      </c>
      <c r="BL131" s="15" t="s">
        <v>231</v>
      </c>
      <c r="BM131" s="144" t="s">
        <v>1548</v>
      </c>
    </row>
    <row r="132" spans="2:65" s="1" customFormat="1" ht="29.25">
      <c r="B132" s="30"/>
      <c r="D132" s="146" t="s">
        <v>1303</v>
      </c>
      <c r="F132" s="183" t="s">
        <v>1547</v>
      </c>
      <c r="I132" s="148"/>
      <c r="L132" s="30"/>
      <c r="M132" s="149"/>
      <c r="T132" s="54"/>
      <c r="AT132" s="15" t="s">
        <v>1303</v>
      </c>
      <c r="AU132" s="15" t="s">
        <v>83</v>
      </c>
    </row>
    <row r="133" spans="2:65" s="12" customFormat="1">
      <c r="B133" s="150"/>
      <c r="D133" s="146" t="s">
        <v>154</v>
      </c>
      <c r="E133" s="151" t="s">
        <v>1</v>
      </c>
      <c r="F133" s="152" t="s">
        <v>79</v>
      </c>
      <c r="H133" s="153">
        <v>1</v>
      </c>
      <c r="I133" s="154"/>
      <c r="L133" s="150"/>
      <c r="M133" s="155"/>
      <c r="T133" s="156"/>
      <c r="AT133" s="151" t="s">
        <v>154</v>
      </c>
      <c r="AU133" s="151" t="s">
        <v>83</v>
      </c>
      <c r="AV133" s="12" t="s">
        <v>83</v>
      </c>
      <c r="AW133" s="12" t="s">
        <v>31</v>
      </c>
      <c r="AX133" s="12" t="s">
        <v>79</v>
      </c>
      <c r="AY133" s="151" t="s">
        <v>145</v>
      </c>
    </row>
    <row r="134" spans="2:65" s="1" customFormat="1" ht="16.5" customHeight="1">
      <c r="B134" s="30"/>
      <c r="C134" s="189" t="s">
        <v>361</v>
      </c>
      <c r="D134" s="189" t="s">
        <v>147</v>
      </c>
      <c r="E134" s="188" t="s">
        <v>1546</v>
      </c>
      <c r="F134" s="184" t="s">
        <v>1544</v>
      </c>
      <c r="G134" s="187" t="s">
        <v>171</v>
      </c>
      <c r="H134" s="186">
        <v>1</v>
      </c>
      <c r="I134" s="137"/>
      <c r="J134" s="185">
        <f>ROUND(I134*H134,2)</f>
        <v>0</v>
      </c>
      <c r="K134" s="184" t="s">
        <v>1</v>
      </c>
      <c r="L134" s="30"/>
      <c r="M134" s="140" t="s">
        <v>1</v>
      </c>
      <c r="N134" s="141" t="s">
        <v>39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231</v>
      </c>
      <c r="AT134" s="144" t="s">
        <v>147</v>
      </c>
      <c r="AU134" s="144" t="s">
        <v>83</v>
      </c>
      <c r="AY134" s="15" t="s">
        <v>145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5" t="s">
        <v>79</v>
      </c>
      <c r="BK134" s="145">
        <f>ROUND(I134*H134,2)</f>
        <v>0</v>
      </c>
      <c r="BL134" s="15" t="s">
        <v>231</v>
      </c>
      <c r="BM134" s="144" t="s">
        <v>1545</v>
      </c>
    </row>
    <row r="135" spans="2:65" s="1" customFormat="1">
      <c r="B135" s="30"/>
      <c r="D135" s="146" t="s">
        <v>1303</v>
      </c>
      <c r="F135" s="183" t="s">
        <v>1544</v>
      </c>
      <c r="I135" s="148"/>
      <c r="L135" s="30"/>
      <c r="M135" s="149"/>
      <c r="T135" s="54"/>
      <c r="AT135" s="15" t="s">
        <v>1303</v>
      </c>
      <c r="AU135" s="15" t="s">
        <v>83</v>
      </c>
    </row>
    <row r="136" spans="2:65" s="1" customFormat="1" ht="16.5" customHeight="1">
      <c r="B136" s="30"/>
      <c r="C136" s="189" t="s">
        <v>367</v>
      </c>
      <c r="D136" s="189" t="s">
        <v>147</v>
      </c>
      <c r="E136" s="188" t="s">
        <v>1543</v>
      </c>
      <c r="F136" s="184" t="s">
        <v>1541</v>
      </c>
      <c r="G136" s="187" t="s">
        <v>1433</v>
      </c>
      <c r="H136" s="186">
        <v>16</v>
      </c>
      <c r="I136" s="137"/>
      <c r="J136" s="185">
        <f>ROUND(I136*H136,2)</f>
        <v>0</v>
      </c>
      <c r="K136" s="184" t="s">
        <v>1</v>
      </c>
      <c r="L136" s="30"/>
      <c r="M136" s="140" t="s">
        <v>1</v>
      </c>
      <c r="N136" s="141" t="s">
        <v>39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231</v>
      </c>
      <c r="AT136" s="144" t="s">
        <v>147</v>
      </c>
      <c r="AU136" s="144" t="s">
        <v>83</v>
      </c>
      <c r="AY136" s="15" t="s">
        <v>145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5" t="s">
        <v>79</v>
      </c>
      <c r="BK136" s="145">
        <f>ROUND(I136*H136,2)</f>
        <v>0</v>
      </c>
      <c r="BL136" s="15" t="s">
        <v>231</v>
      </c>
      <c r="BM136" s="144" t="s">
        <v>1542</v>
      </c>
    </row>
    <row r="137" spans="2:65" s="1" customFormat="1">
      <c r="B137" s="30"/>
      <c r="D137" s="146" t="s">
        <v>1303</v>
      </c>
      <c r="F137" s="183" t="s">
        <v>1541</v>
      </c>
      <c r="I137" s="148"/>
      <c r="L137" s="30"/>
      <c r="M137" s="149"/>
      <c r="T137" s="54"/>
      <c r="AT137" s="15" t="s">
        <v>1303</v>
      </c>
      <c r="AU137" s="15" t="s">
        <v>83</v>
      </c>
    </row>
    <row r="138" spans="2:65" s="1" customFormat="1" ht="16.5" customHeight="1">
      <c r="B138" s="30"/>
      <c r="C138" s="189" t="s">
        <v>375</v>
      </c>
      <c r="D138" s="189" t="s">
        <v>147</v>
      </c>
      <c r="E138" s="188" t="s">
        <v>1540</v>
      </c>
      <c r="F138" s="184" t="s">
        <v>1539</v>
      </c>
      <c r="G138" s="187" t="s">
        <v>1433</v>
      </c>
      <c r="H138" s="186">
        <v>32</v>
      </c>
      <c r="I138" s="137"/>
      <c r="J138" s="185">
        <f>ROUND(I138*H138,2)</f>
        <v>0</v>
      </c>
      <c r="K138" s="184" t="s">
        <v>1</v>
      </c>
      <c r="L138" s="30"/>
      <c r="M138" s="140" t="s">
        <v>1</v>
      </c>
      <c r="N138" s="141" t="s">
        <v>39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231</v>
      </c>
      <c r="AT138" s="144" t="s">
        <v>147</v>
      </c>
      <c r="AU138" s="144" t="s">
        <v>83</v>
      </c>
      <c r="AY138" s="15" t="s">
        <v>145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5" t="s">
        <v>79</v>
      </c>
      <c r="BK138" s="145">
        <f>ROUND(I138*H138,2)</f>
        <v>0</v>
      </c>
      <c r="BL138" s="15" t="s">
        <v>231</v>
      </c>
      <c r="BM138" s="144" t="s">
        <v>1538</v>
      </c>
    </row>
    <row r="139" spans="2:65" s="1" customFormat="1">
      <c r="B139" s="30"/>
      <c r="D139" s="146" t="s">
        <v>1303</v>
      </c>
      <c r="F139" s="183" t="s">
        <v>1537</v>
      </c>
      <c r="I139" s="148"/>
      <c r="L139" s="30"/>
      <c r="M139" s="149"/>
      <c r="T139" s="54"/>
      <c r="AT139" s="15" t="s">
        <v>1303</v>
      </c>
      <c r="AU139" s="15" t="s">
        <v>83</v>
      </c>
    </row>
    <row r="140" spans="2:65" s="1" customFormat="1" ht="16.5" customHeight="1">
      <c r="B140" s="30"/>
      <c r="C140" s="189" t="s">
        <v>395</v>
      </c>
      <c r="D140" s="189" t="s">
        <v>147</v>
      </c>
      <c r="E140" s="188" t="s">
        <v>1536</v>
      </c>
      <c r="F140" s="184" t="s">
        <v>1534</v>
      </c>
      <c r="G140" s="187" t="s">
        <v>171</v>
      </c>
      <c r="H140" s="186">
        <v>1</v>
      </c>
      <c r="I140" s="137"/>
      <c r="J140" s="185">
        <f>ROUND(I140*H140,2)</f>
        <v>0</v>
      </c>
      <c r="K140" s="184" t="s">
        <v>1</v>
      </c>
      <c r="L140" s="30"/>
      <c r="M140" s="140" t="s">
        <v>1</v>
      </c>
      <c r="N140" s="141" t="s">
        <v>39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231</v>
      </c>
      <c r="AT140" s="144" t="s">
        <v>147</v>
      </c>
      <c r="AU140" s="144" t="s">
        <v>83</v>
      </c>
      <c r="AY140" s="15" t="s">
        <v>145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5" t="s">
        <v>79</v>
      </c>
      <c r="BK140" s="145">
        <f>ROUND(I140*H140,2)</f>
        <v>0</v>
      </c>
      <c r="BL140" s="15" t="s">
        <v>231</v>
      </c>
      <c r="BM140" s="144" t="s">
        <v>1535</v>
      </c>
    </row>
    <row r="141" spans="2:65" s="1" customFormat="1">
      <c r="B141" s="30"/>
      <c r="D141" s="146" t="s">
        <v>1303</v>
      </c>
      <c r="F141" s="183" t="s">
        <v>1534</v>
      </c>
      <c r="I141" s="148"/>
      <c r="L141" s="30"/>
      <c r="M141" s="149"/>
      <c r="T141" s="54"/>
      <c r="AT141" s="15" t="s">
        <v>1303</v>
      </c>
      <c r="AU141" s="15" t="s">
        <v>83</v>
      </c>
    </row>
    <row r="142" spans="2:65" s="1" customFormat="1" ht="16.5" customHeight="1">
      <c r="B142" s="30"/>
      <c r="C142" s="189" t="s">
        <v>407</v>
      </c>
      <c r="D142" s="189" t="s">
        <v>147</v>
      </c>
      <c r="E142" s="188" t="s">
        <v>1533</v>
      </c>
      <c r="F142" s="184" t="s">
        <v>1531</v>
      </c>
      <c r="G142" s="187" t="s">
        <v>171</v>
      </c>
      <c r="H142" s="186">
        <v>1</v>
      </c>
      <c r="I142" s="137"/>
      <c r="J142" s="185">
        <f>ROUND(I142*H142,2)</f>
        <v>0</v>
      </c>
      <c r="K142" s="184" t="s">
        <v>1</v>
      </c>
      <c r="L142" s="30"/>
      <c r="M142" s="140" t="s">
        <v>1</v>
      </c>
      <c r="N142" s="141" t="s">
        <v>39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231</v>
      </c>
      <c r="AT142" s="144" t="s">
        <v>147</v>
      </c>
      <c r="AU142" s="144" t="s">
        <v>83</v>
      </c>
      <c r="AY142" s="15" t="s">
        <v>145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5" t="s">
        <v>79</v>
      </c>
      <c r="BK142" s="145">
        <f>ROUND(I142*H142,2)</f>
        <v>0</v>
      </c>
      <c r="BL142" s="15" t="s">
        <v>231</v>
      </c>
      <c r="BM142" s="144" t="s">
        <v>1532</v>
      </c>
    </row>
    <row r="143" spans="2:65" s="1" customFormat="1">
      <c r="B143" s="30"/>
      <c r="D143" s="146" t="s">
        <v>1303</v>
      </c>
      <c r="F143" s="183" t="s">
        <v>1531</v>
      </c>
      <c r="I143" s="148"/>
      <c r="L143" s="30"/>
      <c r="M143" s="149"/>
      <c r="T143" s="54"/>
      <c r="AT143" s="15" t="s">
        <v>1303</v>
      </c>
      <c r="AU143" s="15" t="s">
        <v>83</v>
      </c>
    </row>
    <row r="144" spans="2:65" s="1" customFormat="1" ht="16.5" customHeight="1">
      <c r="B144" s="30"/>
      <c r="C144" s="189" t="s">
        <v>411</v>
      </c>
      <c r="D144" s="189" t="s">
        <v>147</v>
      </c>
      <c r="E144" s="188" t="s">
        <v>1530</v>
      </c>
      <c r="F144" s="184" t="s">
        <v>1528</v>
      </c>
      <c r="G144" s="187" t="s">
        <v>171</v>
      </c>
      <c r="H144" s="186">
        <v>1</v>
      </c>
      <c r="I144" s="137"/>
      <c r="J144" s="185">
        <f>ROUND(I144*H144,2)</f>
        <v>0</v>
      </c>
      <c r="K144" s="184" t="s">
        <v>1</v>
      </c>
      <c r="L144" s="30"/>
      <c r="M144" s="140" t="s">
        <v>1</v>
      </c>
      <c r="N144" s="141" t="s">
        <v>39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231</v>
      </c>
      <c r="AT144" s="144" t="s">
        <v>147</v>
      </c>
      <c r="AU144" s="144" t="s">
        <v>83</v>
      </c>
      <c r="AY144" s="15" t="s">
        <v>145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5" t="s">
        <v>79</v>
      </c>
      <c r="BK144" s="145">
        <f>ROUND(I144*H144,2)</f>
        <v>0</v>
      </c>
      <c r="BL144" s="15" t="s">
        <v>231</v>
      </c>
      <c r="BM144" s="144" t="s">
        <v>1529</v>
      </c>
    </row>
    <row r="145" spans="2:65" s="1" customFormat="1">
      <c r="B145" s="30"/>
      <c r="D145" s="146" t="s">
        <v>1303</v>
      </c>
      <c r="F145" s="183" t="s">
        <v>1528</v>
      </c>
      <c r="I145" s="148"/>
      <c r="L145" s="30"/>
      <c r="M145" s="149"/>
      <c r="T145" s="54"/>
      <c r="AT145" s="15" t="s">
        <v>1303</v>
      </c>
      <c r="AU145" s="15" t="s">
        <v>83</v>
      </c>
    </row>
    <row r="146" spans="2:65" s="1" customFormat="1" ht="24.2" customHeight="1">
      <c r="B146" s="30"/>
      <c r="C146" s="189" t="s">
        <v>416</v>
      </c>
      <c r="D146" s="189" t="s">
        <v>147</v>
      </c>
      <c r="E146" s="188" t="s">
        <v>1527</v>
      </c>
      <c r="F146" s="184" t="s">
        <v>1525</v>
      </c>
      <c r="G146" s="187" t="s">
        <v>171</v>
      </c>
      <c r="H146" s="186">
        <v>1</v>
      </c>
      <c r="I146" s="137"/>
      <c r="J146" s="185">
        <f>ROUND(I146*H146,2)</f>
        <v>0</v>
      </c>
      <c r="K146" s="184" t="s">
        <v>1</v>
      </c>
      <c r="L146" s="30"/>
      <c r="M146" s="140" t="s">
        <v>1</v>
      </c>
      <c r="N146" s="141" t="s">
        <v>39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231</v>
      </c>
      <c r="AT146" s="144" t="s">
        <v>147</v>
      </c>
      <c r="AU146" s="144" t="s">
        <v>83</v>
      </c>
      <c r="AY146" s="15" t="s">
        <v>145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5" t="s">
        <v>79</v>
      </c>
      <c r="BK146" s="145">
        <f>ROUND(I146*H146,2)</f>
        <v>0</v>
      </c>
      <c r="BL146" s="15" t="s">
        <v>231</v>
      </c>
      <c r="BM146" s="144" t="s">
        <v>1526</v>
      </c>
    </row>
    <row r="147" spans="2:65" s="1" customFormat="1" ht="19.5">
      <c r="B147" s="30"/>
      <c r="D147" s="146" t="s">
        <v>1303</v>
      </c>
      <c r="F147" s="183" t="s">
        <v>1525</v>
      </c>
      <c r="I147" s="148"/>
      <c r="L147" s="30"/>
      <c r="M147" s="149"/>
      <c r="T147" s="54"/>
      <c r="AT147" s="15" t="s">
        <v>1303</v>
      </c>
      <c r="AU147" s="15" t="s">
        <v>83</v>
      </c>
    </row>
    <row r="148" spans="2:65" s="1" customFormat="1" ht="16.5" customHeight="1">
      <c r="B148" s="30"/>
      <c r="C148" s="189" t="s">
        <v>420</v>
      </c>
      <c r="D148" s="189" t="s">
        <v>147</v>
      </c>
      <c r="E148" s="188" t="s">
        <v>1524</v>
      </c>
      <c r="F148" s="184" t="s">
        <v>1522</v>
      </c>
      <c r="G148" s="187" t="s">
        <v>171</v>
      </c>
      <c r="H148" s="186">
        <v>1</v>
      </c>
      <c r="I148" s="137"/>
      <c r="J148" s="185">
        <f>ROUND(I148*H148,2)</f>
        <v>0</v>
      </c>
      <c r="K148" s="184" t="s">
        <v>1</v>
      </c>
      <c r="L148" s="30"/>
      <c r="M148" s="140" t="s">
        <v>1</v>
      </c>
      <c r="N148" s="141" t="s">
        <v>39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231</v>
      </c>
      <c r="AT148" s="144" t="s">
        <v>147</v>
      </c>
      <c r="AU148" s="144" t="s">
        <v>83</v>
      </c>
      <c r="AY148" s="15" t="s">
        <v>145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5" t="s">
        <v>79</v>
      </c>
      <c r="BK148" s="145">
        <f>ROUND(I148*H148,2)</f>
        <v>0</v>
      </c>
      <c r="BL148" s="15" t="s">
        <v>231</v>
      </c>
      <c r="BM148" s="144" t="s">
        <v>1523</v>
      </c>
    </row>
    <row r="149" spans="2:65" s="1" customFormat="1">
      <c r="B149" s="30"/>
      <c r="D149" s="146" t="s">
        <v>1303</v>
      </c>
      <c r="F149" s="183" t="s">
        <v>1522</v>
      </c>
      <c r="I149" s="148"/>
      <c r="L149" s="30"/>
      <c r="M149" s="149"/>
      <c r="T149" s="54"/>
      <c r="AT149" s="15" t="s">
        <v>1303</v>
      </c>
      <c r="AU149" s="15" t="s">
        <v>83</v>
      </c>
    </row>
    <row r="150" spans="2:65" s="1" customFormat="1" ht="37.9" customHeight="1">
      <c r="B150" s="30"/>
      <c r="C150" s="189" t="s">
        <v>467</v>
      </c>
      <c r="D150" s="189" t="s">
        <v>147</v>
      </c>
      <c r="E150" s="188" t="s">
        <v>1521</v>
      </c>
      <c r="F150" s="184" t="s">
        <v>1520</v>
      </c>
      <c r="G150" s="187" t="s">
        <v>171</v>
      </c>
      <c r="H150" s="186">
        <v>1</v>
      </c>
      <c r="I150" s="137"/>
      <c r="J150" s="185">
        <f>ROUND(I150*H150,2)</f>
        <v>0</v>
      </c>
      <c r="K150" s="184" t="s">
        <v>1</v>
      </c>
      <c r="L150" s="30"/>
      <c r="M150" s="140" t="s">
        <v>1</v>
      </c>
      <c r="N150" s="141" t="s">
        <v>39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231</v>
      </c>
      <c r="AT150" s="144" t="s">
        <v>147</v>
      </c>
      <c r="AU150" s="144" t="s">
        <v>83</v>
      </c>
      <c r="AY150" s="15" t="s">
        <v>145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5" t="s">
        <v>79</v>
      </c>
      <c r="BK150" s="145">
        <f>ROUND(I150*H150,2)</f>
        <v>0</v>
      </c>
      <c r="BL150" s="15" t="s">
        <v>231</v>
      </c>
      <c r="BM150" s="144" t="s">
        <v>1519</v>
      </c>
    </row>
    <row r="151" spans="2:65" s="1" customFormat="1" ht="19.5">
      <c r="B151" s="30"/>
      <c r="D151" s="146" t="s">
        <v>1303</v>
      </c>
      <c r="F151" s="183" t="s">
        <v>1518</v>
      </c>
      <c r="I151" s="148"/>
      <c r="L151" s="30"/>
      <c r="M151" s="149"/>
      <c r="T151" s="54"/>
      <c r="AT151" s="15" t="s">
        <v>1303</v>
      </c>
      <c r="AU151" s="15" t="s">
        <v>83</v>
      </c>
    </row>
    <row r="152" spans="2:65" s="1" customFormat="1" ht="24.2" customHeight="1">
      <c r="B152" s="30"/>
      <c r="C152" s="189" t="s">
        <v>471</v>
      </c>
      <c r="D152" s="189" t="s">
        <v>147</v>
      </c>
      <c r="E152" s="188" t="s">
        <v>1517</v>
      </c>
      <c r="F152" s="184" t="s">
        <v>1515</v>
      </c>
      <c r="G152" s="187" t="s">
        <v>171</v>
      </c>
      <c r="H152" s="186">
        <v>1</v>
      </c>
      <c r="I152" s="137"/>
      <c r="J152" s="185">
        <f>ROUND(I152*H152,2)</f>
        <v>0</v>
      </c>
      <c r="K152" s="184" t="s">
        <v>1</v>
      </c>
      <c r="L152" s="30"/>
      <c r="M152" s="140" t="s">
        <v>1</v>
      </c>
      <c r="N152" s="141" t="s">
        <v>39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231</v>
      </c>
      <c r="AT152" s="144" t="s">
        <v>147</v>
      </c>
      <c r="AU152" s="144" t="s">
        <v>83</v>
      </c>
      <c r="AY152" s="15" t="s">
        <v>145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5" t="s">
        <v>79</v>
      </c>
      <c r="BK152" s="145">
        <f>ROUND(I152*H152,2)</f>
        <v>0</v>
      </c>
      <c r="BL152" s="15" t="s">
        <v>231</v>
      </c>
      <c r="BM152" s="144" t="s">
        <v>1516</v>
      </c>
    </row>
    <row r="153" spans="2:65" s="1" customFormat="1">
      <c r="B153" s="30"/>
      <c r="D153" s="146" t="s">
        <v>1303</v>
      </c>
      <c r="F153" s="183" t="s">
        <v>1515</v>
      </c>
      <c r="I153" s="148"/>
      <c r="L153" s="30"/>
      <c r="M153" s="149"/>
      <c r="T153" s="54"/>
      <c r="AT153" s="15" t="s">
        <v>1303</v>
      </c>
      <c r="AU153" s="15" t="s">
        <v>83</v>
      </c>
    </row>
    <row r="154" spans="2:65" s="1" customFormat="1" ht="24.2" customHeight="1">
      <c r="B154" s="30"/>
      <c r="C154" s="189" t="s">
        <v>475</v>
      </c>
      <c r="D154" s="189" t="s">
        <v>147</v>
      </c>
      <c r="E154" s="188" t="s">
        <v>1514</v>
      </c>
      <c r="F154" s="184" t="s">
        <v>1512</v>
      </c>
      <c r="G154" s="187" t="s">
        <v>171</v>
      </c>
      <c r="H154" s="186">
        <v>1</v>
      </c>
      <c r="I154" s="137"/>
      <c r="J154" s="185">
        <f>ROUND(I154*H154,2)</f>
        <v>0</v>
      </c>
      <c r="K154" s="184" t="s">
        <v>1</v>
      </c>
      <c r="L154" s="30"/>
      <c r="M154" s="140" t="s">
        <v>1</v>
      </c>
      <c r="N154" s="141" t="s">
        <v>39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231</v>
      </c>
      <c r="AT154" s="144" t="s">
        <v>147</v>
      </c>
      <c r="AU154" s="144" t="s">
        <v>83</v>
      </c>
      <c r="AY154" s="15" t="s">
        <v>145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5" t="s">
        <v>79</v>
      </c>
      <c r="BK154" s="145">
        <f>ROUND(I154*H154,2)</f>
        <v>0</v>
      </c>
      <c r="BL154" s="15" t="s">
        <v>231</v>
      </c>
      <c r="BM154" s="144" t="s">
        <v>1513</v>
      </c>
    </row>
    <row r="155" spans="2:65" s="1" customFormat="1">
      <c r="B155" s="30"/>
      <c r="D155" s="146" t="s">
        <v>1303</v>
      </c>
      <c r="F155" s="183" t="s">
        <v>1512</v>
      </c>
      <c r="I155" s="148"/>
      <c r="L155" s="30"/>
      <c r="M155" s="149"/>
      <c r="T155" s="54"/>
      <c r="AT155" s="15" t="s">
        <v>1303</v>
      </c>
      <c r="AU155" s="15" t="s">
        <v>83</v>
      </c>
    </row>
    <row r="156" spans="2:65" s="1" customFormat="1" ht="24.2" customHeight="1">
      <c r="B156" s="30"/>
      <c r="C156" s="189" t="s">
        <v>479</v>
      </c>
      <c r="D156" s="189" t="s">
        <v>147</v>
      </c>
      <c r="E156" s="188" t="s">
        <v>1511</v>
      </c>
      <c r="F156" s="184" t="s">
        <v>1509</v>
      </c>
      <c r="G156" s="187" t="s">
        <v>171</v>
      </c>
      <c r="H156" s="186">
        <v>1</v>
      </c>
      <c r="I156" s="137"/>
      <c r="J156" s="185">
        <f>ROUND(I156*H156,2)</f>
        <v>0</v>
      </c>
      <c r="K156" s="184" t="s">
        <v>1</v>
      </c>
      <c r="L156" s="30"/>
      <c r="M156" s="140" t="s">
        <v>1</v>
      </c>
      <c r="N156" s="141" t="s">
        <v>39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231</v>
      </c>
      <c r="AT156" s="144" t="s">
        <v>147</v>
      </c>
      <c r="AU156" s="144" t="s">
        <v>83</v>
      </c>
      <c r="AY156" s="15" t="s">
        <v>145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5" t="s">
        <v>79</v>
      </c>
      <c r="BK156" s="145">
        <f>ROUND(I156*H156,2)</f>
        <v>0</v>
      </c>
      <c r="BL156" s="15" t="s">
        <v>231</v>
      </c>
      <c r="BM156" s="144" t="s">
        <v>1510</v>
      </c>
    </row>
    <row r="157" spans="2:65" s="1" customFormat="1">
      <c r="B157" s="30"/>
      <c r="D157" s="146" t="s">
        <v>1303</v>
      </c>
      <c r="F157" s="183" t="s">
        <v>1509</v>
      </c>
      <c r="I157" s="148"/>
      <c r="L157" s="30"/>
      <c r="M157" s="149"/>
      <c r="T157" s="54"/>
      <c r="AT157" s="15" t="s">
        <v>1303</v>
      </c>
      <c r="AU157" s="15" t="s">
        <v>83</v>
      </c>
    </row>
    <row r="158" spans="2:65" s="11" customFormat="1" ht="22.9" customHeight="1">
      <c r="B158" s="119"/>
      <c r="D158" s="120" t="s">
        <v>73</v>
      </c>
      <c r="E158" s="129" t="s">
        <v>1508</v>
      </c>
      <c r="F158" s="129" t="s">
        <v>1507</v>
      </c>
      <c r="I158" s="122"/>
      <c r="J158" s="130">
        <f>BK158</f>
        <v>0</v>
      </c>
      <c r="L158" s="119"/>
      <c r="M158" s="124"/>
      <c r="P158" s="125">
        <f>SUM(P159:P223)</f>
        <v>0</v>
      </c>
      <c r="R158" s="125">
        <f>SUM(R159:R223)</f>
        <v>0.68786000000000003</v>
      </c>
      <c r="T158" s="126">
        <f>SUM(T159:T223)</f>
        <v>6.4000000000000001E-2</v>
      </c>
      <c r="AR158" s="120" t="s">
        <v>83</v>
      </c>
      <c r="AT158" s="127" t="s">
        <v>73</v>
      </c>
      <c r="AU158" s="127" t="s">
        <v>79</v>
      </c>
      <c r="AY158" s="120" t="s">
        <v>145</v>
      </c>
      <c r="BK158" s="128">
        <f>SUM(BK159:BK223)</f>
        <v>0</v>
      </c>
    </row>
    <row r="159" spans="2:65" s="1" customFormat="1" ht="16.5" customHeight="1">
      <c r="B159" s="30"/>
      <c r="C159" s="189" t="s">
        <v>285</v>
      </c>
      <c r="D159" s="189" t="s">
        <v>147</v>
      </c>
      <c r="E159" s="188" t="s">
        <v>1506</v>
      </c>
      <c r="F159" s="184" t="s">
        <v>1505</v>
      </c>
      <c r="G159" s="187" t="s">
        <v>434</v>
      </c>
      <c r="H159" s="186">
        <v>20</v>
      </c>
      <c r="I159" s="137"/>
      <c r="J159" s="185">
        <f>ROUND(I159*H159,2)</f>
        <v>0</v>
      </c>
      <c r="K159" s="184" t="s">
        <v>1306</v>
      </c>
      <c r="L159" s="30"/>
      <c r="M159" s="140" t="s">
        <v>1</v>
      </c>
      <c r="N159" s="141" t="s">
        <v>39</v>
      </c>
      <c r="P159" s="142">
        <f>O159*H159</f>
        <v>0</v>
      </c>
      <c r="Q159" s="142">
        <v>2.0000000000000002E-5</v>
      </c>
      <c r="R159" s="142">
        <f>Q159*H159</f>
        <v>4.0000000000000002E-4</v>
      </c>
      <c r="S159" s="142">
        <v>3.2000000000000002E-3</v>
      </c>
      <c r="T159" s="143">
        <f>S159*H159</f>
        <v>6.4000000000000001E-2</v>
      </c>
      <c r="AR159" s="144" t="s">
        <v>231</v>
      </c>
      <c r="AT159" s="144" t="s">
        <v>147</v>
      </c>
      <c r="AU159" s="144" t="s">
        <v>83</v>
      </c>
      <c r="AY159" s="15" t="s">
        <v>145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5" t="s">
        <v>79</v>
      </c>
      <c r="BK159" s="145">
        <f>ROUND(I159*H159,2)</f>
        <v>0</v>
      </c>
      <c r="BL159" s="15" t="s">
        <v>231</v>
      </c>
      <c r="BM159" s="144" t="s">
        <v>1504</v>
      </c>
    </row>
    <row r="160" spans="2:65" s="1" customFormat="1">
      <c r="B160" s="30"/>
      <c r="D160" s="146" t="s">
        <v>1303</v>
      </c>
      <c r="F160" s="183" t="s">
        <v>1503</v>
      </c>
      <c r="I160" s="148"/>
      <c r="L160" s="30"/>
      <c r="M160" s="149"/>
      <c r="T160" s="54"/>
      <c r="AT160" s="15" t="s">
        <v>1303</v>
      </c>
      <c r="AU160" s="15" t="s">
        <v>83</v>
      </c>
    </row>
    <row r="161" spans="2:65" s="1" customFormat="1">
      <c r="B161" s="30"/>
      <c r="D161" s="182" t="s">
        <v>1301</v>
      </c>
      <c r="F161" s="181" t="s">
        <v>1502</v>
      </c>
      <c r="I161" s="148"/>
      <c r="L161" s="30"/>
      <c r="M161" s="149"/>
      <c r="T161" s="54"/>
      <c r="AT161" s="15" t="s">
        <v>1301</v>
      </c>
      <c r="AU161" s="15" t="s">
        <v>83</v>
      </c>
    </row>
    <row r="162" spans="2:65" s="1" customFormat="1" ht="16.5" customHeight="1">
      <c r="B162" s="30"/>
      <c r="C162" s="189" t="s">
        <v>291</v>
      </c>
      <c r="D162" s="189" t="s">
        <v>147</v>
      </c>
      <c r="E162" s="188" t="s">
        <v>1501</v>
      </c>
      <c r="F162" s="184" t="s">
        <v>1500</v>
      </c>
      <c r="G162" s="187" t="s">
        <v>434</v>
      </c>
      <c r="H162" s="186">
        <v>20</v>
      </c>
      <c r="I162" s="137"/>
      <c r="J162" s="185">
        <f>ROUND(I162*H162,2)</f>
        <v>0</v>
      </c>
      <c r="K162" s="184" t="s">
        <v>1306</v>
      </c>
      <c r="L162" s="30"/>
      <c r="M162" s="140" t="s">
        <v>1</v>
      </c>
      <c r="N162" s="141" t="s">
        <v>39</v>
      </c>
      <c r="P162" s="142">
        <f>O162*H162</f>
        <v>0</v>
      </c>
      <c r="Q162" s="142">
        <v>4.4000000000000003E-3</v>
      </c>
      <c r="R162" s="142">
        <f>Q162*H162</f>
        <v>8.8000000000000009E-2</v>
      </c>
      <c r="S162" s="142">
        <v>0</v>
      </c>
      <c r="T162" s="143">
        <f>S162*H162</f>
        <v>0</v>
      </c>
      <c r="AR162" s="144" t="s">
        <v>231</v>
      </c>
      <c r="AT162" s="144" t="s">
        <v>147</v>
      </c>
      <c r="AU162" s="144" t="s">
        <v>83</v>
      </c>
      <c r="AY162" s="15" t="s">
        <v>145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5" t="s">
        <v>79</v>
      </c>
      <c r="BK162" s="145">
        <f>ROUND(I162*H162,2)</f>
        <v>0</v>
      </c>
      <c r="BL162" s="15" t="s">
        <v>231</v>
      </c>
      <c r="BM162" s="144" t="s">
        <v>1499</v>
      </c>
    </row>
    <row r="163" spans="2:65" s="1" customFormat="1" ht="19.5">
      <c r="B163" s="30"/>
      <c r="D163" s="146" t="s">
        <v>1303</v>
      </c>
      <c r="F163" s="183" t="s">
        <v>1498</v>
      </c>
      <c r="I163" s="148"/>
      <c r="L163" s="30"/>
      <c r="M163" s="149"/>
      <c r="T163" s="54"/>
      <c r="AT163" s="15" t="s">
        <v>1303</v>
      </c>
      <c r="AU163" s="15" t="s">
        <v>83</v>
      </c>
    </row>
    <row r="164" spans="2:65" s="1" customFormat="1">
      <c r="B164" s="30"/>
      <c r="D164" s="182" t="s">
        <v>1301</v>
      </c>
      <c r="F164" s="181" t="s">
        <v>1497</v>
      </c>
      <c r="I164" s="148"/>
      <c r="L164" s="30"/>
      <c r="M164" s="149"/>
      <c r="T164" s="54"/>
      <c r="AT164" s="15" t="s">
        <v>1301</v>
      </c>
      <c r="AU164" s="15" t="s">
        <v>83</v>
      </c>
    </row>
    <row r="165" spans="2:65" s="12" customFormat="1">
      <c r="B165" s="150"/>
      <c r="D165" s="146" t="s">
        <v>154</v>
      </c>
      <c r="E165" s="151" t="s">
        <v>1</v>
      </c>
      <c r="F165" s="152" t="s">
        <v>1496</v>
      </c>
      <c r="H165" s="153">
        <v>20</v>
      </c>
      <c r="I165" s="154"/>
      <c r="L165" s="150"/>
      <c r="M165" s="155"/>
      <c r="T165" s="156"/>
      <c r="AT165" s="151" t="s">
        <v>154</v>
      </c>
      <c r="AU165" s="151" t="s">
        <v>83</v>
      </c>
      <c r="AV165" s="12" t="s">
        <v>83</v>
      </c>
      <c r="AW165" s="12" t="s">
        <v>31</v>
      </c>
      <c r="AX165" s="12" t="s">
        <v>79</v>
      </c>
      <c r="AY165" s="151" t="s">
        <v>145</v>
      </c>
    </row>
    <row r="166" spans="2:65" s="1" customFormat="1" ht="16.5" customHeight="1">
      <c r="B166" s="30"/>
      <c r="C166" s="189" t="s">
        <v>89</v>
      </c>
      <c r="D166" s="189" t="s">
        <v>147</v>
      </c>
      <c r="E166" s="188" t="s">
        <v>1495</v>
      </c>
      <c r="F166" s="184" t="s">
        <v>1494</v>
      </c>
      <c r="G166" s="187" t="s">
        <v>434</v>
      </c>
      <c r="H166" s="186">
        <v>220</v>
      </c>
      <c r="I166" s="137"/>
      <c r="J166" s="185">
        <f>ROUND(I166*H166,2)</f>
        <v>0</v>
      </c>
      <c r="K166" s="184" t="s">
        <v>1306</v>
      </c>
      <c r="L166" s="30"/>
      <c r="M166" s="140" t="s">
        <v>1</v>
      </c>
      <c r="N166" s="141" t="s">
        <v>39</v>
      </c>
      <c r="P166" s="142">
        <f>O166*H166</f>
        <v>0</v>
      </c>
      <c r="Q166" s="142">
        <v>4.6000000000000001E-4</v>
      </c>
      <c r="R166" s="142">
        <f>Q166*H166</f>
        <v>0.1012</v>
      </c>
      <c r="S166" s="142">
        <v>0</v>
      </c>
      <c r="T166" s="143">
        <f>S166*H166</f>
        <v>0</v>
      </c>
      <c r="AR166" s="144" t="s">
        <v>231</v>
      </c>
      <c r="AT166" s="144" t="s">
        <v>147</v>
      </c>
      <c r="AU166" s="144" t="s">
        <v>83</v>
      </c>
      <c r="AY166" s="15" t="s">
        <v>145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5" t="s">
        <v>79</v>
      </c>
      <c r="BK166" s="145">
        <f>ROUND(I166*H166,2)</f>
        <v>0</v>
      </c>
      <c r="BL166" s="15" t="s">
        <v>231</v>
      </c>
      <c r="BM166" s="144" t="s">
        <v>1493</v>
      </c>
    </row>
    <row r="167" spans="2:65" s="1" customFormat="1">
      <c r="B167" s="30"/>
      <c r="D167" s="146" t="s">
        <v>1303</v>
      </c>
      <c r="F167" s="183" t="s">
        <v>1492</v>
      </c>
      <c r="I167" s="148"/>
      <c r="L167" s="30"/>
      <c r="M167" s="149"/>
      <c r="T167" s="54"/>
      <c r="AT167" s="15" t="s">
        <v>1303</v>
      </c>
      <c r="AU167" s="15" t="s">
        <v>83</v>
      </c>
    </row>
    <row r="168" spans="2:65" s="1" customFormat="1">
      <c r="B168" s="30"/>
      <c r="D168" s="182" t="s">
        <v>1301</v>
      </c>
      <c r="F168" s="181" t="s">
        <v>1491</v>
      </c>
      <c r="I168" s="148"/>
      <c r="L168" s="30"/>
      <c r="M168" s="149"/>
      <c r="T168" s="54"/>
      <c r="AT168" s="15" t="s">
        <v>1301</v>
      </c>
      <c r="AU168" s="15" t="s">
        <v>83</v>
      </c>
    </row>
    <row r="169" spans="2:65" s="13" customFormat="1">
      <c r="B169" s="157"/>
      <c r="D169" s="146" t="s">
        <v>154</v>
      </c>
      <c r="E169" s="158" t="s">
        <v>1</v>
      </c>
      <c r="F169" s="159" t="s">
        <v>1467</v>
      </c>
      <c r="H169" s="158" t="s">
        <v>1</v>
      </c>
      <c r="I169" s="160"/>
      <c r="L169" s="157"/>
      <c r="M169" s="161"/>
      <c r="T169" s="162"/>
      <c r="AT169" s="158" t="s">
        <v>154</v>
      </c>
      <c r="AU169" s="158" t="s">
        <v>83</v>
      </c>
      <c r="AV169" s="13" t="s">
        <v>79</v>
      </c>
      <c r="AW169" s="13" t="s">
        <v>31</v>
      </c>
      <c r="AX169" s="13" t="s">
        <v>74</v>
      </c>
      <c r="AY169" s="158" t="s">
        <v>145</v>
      </c>
    </row>
    <row r="170" spans="2:65" s="13" customFormat="1">
      <c r="B170" s="157"/>
      <c r="D170" s="146" t="s">
        <v>154</v>
      </c>
      <c r="E170" s="158" t="s">
        <v>1</v>
      </c>
      <c r="F170" s="159" t="s">
        <v>1465</v>
      </c>
      <c r="H170" s="158" t="s">
        <v>1</v>
      </c>
      <c r="I170" s="160"/>
      <c r="L170" s="157"/>
      <c r="M170" s="161"/>
      <c r="T170" s="162"/>
      <c r="AT170" s="158" t="s">
        <v>154</v>
      </c>
      <c r="AU170" s="158" t="s">
        <v>83</v>
      </c>
      <c r="AV170" s="13" t="s">
        <v>79</v>
      </c>
      <c r="AW170" s="13" t="s">
        <v>31</v>
      </c>
      <c r="AX170" s="13" t="s">
        <v>74</v>
      </c>
      <c r="AY170" s="158" t="s">
        <v>145</v>
      </c>
    </row>
    <row r="171" spans="2:65" s="12" customFormat="1">
      <c r="B171" s="150"/>
      <c r="D171" s="146" t="s">
        <v>154</v>
      </c>
      <c r="E171" s="151" t="s">
        <v>1</v>
      </c>
      <c r="F171" s="152" t="s">
        <v>1490</v>
      </c>
      <c r="H171" s="153">
        <v>128</v>
      </c>
      <c r="I171" s="154"/>
      <c r="L171" s="150"/>
      <c r="M171" s="155"/>
      <c r="T171" s="156"/>
      <c r="AT171" s="151" t="s">
        <v>154</v>
      </c>
      <c r="AU171" s="151" t="s">
        <v>83</v>
      </c>
      <c r="AV171" s="12" t="s">
        <v>83</v>
      </c>
      <c r="AW171" s="12" t="s">
        <v>31</v>
      </c>
      <c r="AX171" s="12" t="s">
        <v>74</v>
      </c>
      <c r="AY171" s="151" t="s">
        <v>145</v>
      </c>
    </row>
    <row r="172" spans="2:65" s="13" customFormat="1">
      <c r="B172" s="157"/>
      <c r="D172" s="146" t="s">
        <v>154</v>
      </c>
      <c r="E172" s="158" t="s">
        <v>1</v>
      </c>
      <c r="F172" s="159" t="s">
        <v>1482</v>
      </c>
      <c r="H172" s="158" t="s">
        <v>1</v>
      </c>
      <c r="I172" s="160"/>
      <c r="L172" s="157"/>
      <c r="M172" s="161"/>
      <c r="T172" s="162"/>
      <c r="AT172" s="158" t="s">
        <v>154</v>
      </c>
      <c r="AU172" s="158" t="s">
        <v>83</v>
      </c>
      <c r="AV172" s="13" t="s">
        <v>79</v>
      </c>
      <c r="AW172" s="13" t="s">
        <v>31</v>
      </c>
      <c r="AX172" s="13" t="s">
        <v>74</v>
      </c>
      <c r="AY172" s="158" t="s">
        <v>145</v>
      </c>
    </row>
    <row r="173" spans="2:65" s="12" customFormat="1">
      <c r="B173" s="150"/>
      <c r="D173" s="146" t="s">
        <v>154</v>
      </c>
      <c r="E173" s="151" t="s">
        <v>1</v>
      </c>
      <c r="F173" s="152" t="s">
        <v>1489</v>
      </c>
      <c r="H173" s="153">
        <v>92</v>
      </c>
      <c r="I173" s="154"/>
      <c r="L173" s="150"/>
      <c r="M173" s="155"/>
      <c r="T173" s="156"/>
      <c r="AT173" s="151" t="s">
        <v>154</v>
      </c>
      <c r="AU173" s="151" t="s">
        <v>83</v>
      </c>
      <c r="AV173" s="12" t="s">
        <v>83</v>
      </c>
      <c r="AW173" s="12" t="s">
        <v>31</v>
      </c>
      <c r="AX173" s="12" t="s">
        <v>74</v>
      </c>
      <c r="AY173" s="151" t="s">
        <v>145</v>
      </c>
    </row>
    <row r="174" spans="2:65" s="190" customFormat="1">
      <c r="B174" s="194"/>
      <c r="D174" s="146" t="s">
        <v>154</v>
      </c>
      <c r="E174" s="191" t="s">
        <v>1</v>
      </c>
      <c r="F174" s="197" t="s">
        <v>1347</v>
      </c>
      <c r="H174" s="196">
        <v>220</v>
      </c>
      <c r="I174" s="195"/>
      <c r="L174" s="194"/>
      <c r="M174" s="193"/>
      <c r="T174" s="192"/>
      <c r="AT174" s="191" t="s">
        <v>154</v>
      </c>
      <c r="AU174" s="191" t="s">
        <v>83</v>
      </c>
      <c r="AV174" s="190" t="s">
        <v>89</v>
      </c>
      <c r="AW174" s="190" t="s">
        <v>31</v>
      </c>
      <c r="AX174" s="190" t="s">
        <v>79</v>
      </c>
      <c r="AY174" s="191" t="s">
        <v>145</v>
      </c>
    </row>
    <row r="175" spans="2:65" s="1" customFormat="1" ht="16.5" customHeight="1">
      <c r="B175" s="30"/>
      <c r="C175" s="189" t="s">
        <v>86</v>
      </c>
      <c r="D175" s="189" t="s">
        <v>147</v>
      </c>
      <c r="E175" s="188" t="s">
        <v>1488</v>
      </c>
      <c r="F175" s="184" t="s">
        <v>1487</v>
      </c>
      <c r="G175" s="187" t="s">
        <v>434</v>
      </c>
      <c r="H175" s="186">
        <v>142</v>
      </c>
      <c r="I175" s="137"/>
      <c r="J175" s="185">
        <f>ROUND(I175*H175,2)</f>
        <v>0</v>
      </c>
      <c r="K175" s="184" t="s">
        <v>1306</v>
      </c>
      <c r="L175" s="30"/>
      <c r="M175" s="140" t="s">
        <v>1</v>
      </c>
      <c r="N175" s="141" t="s">
        <v>39</v>
      </c>
      <c r="P175" s="142">
        <f>O175*H175</f>
        <v>0</v>
      </c>
      <c r="Q175" s="142">
        <v>5.5000000000000003E-4</v>
      </c>
      <c r="R175" s="142">
        <f>Q175*H175</f>
        <v>7.8100000000000003E-2</v>
      </c>
      <c r="S175" s="142">
        <v>0</v>
      </c>
      <c r="T175" s="143">
        <f>S175*H175</f>
        <v>0</v>
      </c>
      <c r="AR175" s="144" t="s">
        <v>231</v>
      </c>
      <c r="AT175" s="144" t="s">
        <v>147</v>
      </c>
      <c r="AU175" s="144" t="s">
        <v>83</v>
      </c>
      <c r="AY175" s="15" t="s">
        <v>145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5" t="s">
        <v>79</v>
      </c>
      <c r="BK175" s="145">
        <f>ROUND(I175*H175,2)</f>
        <v>0</v>
      </c>
      <c r="BL175" s="15" t="s">
        <v>231</v>
      </c>
      <c r="BM175" s="144" t="s">
        <v>1486</v>
      </c>
    </row>
    <row r="176" spans="2:65" s="1" customFormat="1">
      <c r="B176" s="30"/>
      <c r="D176" s="146" t="s">
        <v>1303</v>
      </c>
      <c r="F176" s="183" t="s">
        <v>1485</v>
      </c>
      <c r="I176" s="148"/>
      <c r="L176" s="30"/>
      <c r="M176" s="149"/>
      <c r="T176" s="54"/>
      <c r="AT176" s="15" t="s">
        <v>1303</v>
      </c>
      <c r="AU176" s="15" t="s">
        <v>83</v>
      </c>
    </row>
    <row r="177" spans="2:65" s="1" customFormat="1">
      <c r="B177" s="30"/>
      <c r="D177" s="182" t="s">
        <v>1301</v>
      </c>
      <c r="F177" s="181" t="s">
        <v>1484</v>
      </c>
      <c r="I177" s="148"/>
      <c r="L177" s="30"/>
      <c r="M177" s="149"/>
      <c r="T177" s="54"/>
      <c r="AT177" s="15" t="s">
        <v>1301</v>
      </c>
      <c r="AU177" s="15" t="s">
        <v>83</v>
      </c>
    </row>
    <row r="178" spans="2:65" s="13" customFormat="1">
      <c r="B178" s="157"/>
      <c r="D178" s="146" t="s">
        <v>154</v>
      </c>
      <c r="E178" s="158" t="s">
        <v>1</v>
      </c>
      <c r="F178" s="159" t="s">
        <v>1467</v>
      </c>
      <c r="H178" s="158" t="s">
        <v>1</v>
      </c>
      <c r="I178" s="160"/>
      <c r="L178" s="157"/>
      <c r="M178" s="161"/>
      <c r="T178" s="162"/>
      <c r="AT178" s="158" t="s">
        <v>154</v>
      </c>
      <c r="AU178" s="158" t="s">
        <v>83</v>
      </c>
      <c r="AV178" s="13" t="s">
        <v>79</v>
      </c>
      <c r="AW178" s="13" t="s">
        <v>31</v>
      </c>
      <c r="AX178" s="13" t="s">
        <v>74</v>
      </c>
      <c r="AY178" s="158" t="s">
        <v>145</v>
      </c>
    </row>
    <row r="179" spans="2:65" s="13" customFormat="1">
      <c r="B179" s="157"/>
      <c r="D179" s="146" t="s">
        <v>154</v>
      </c>
      <c r="E179" s="158" t="s">
        <v>1</v>
      </c>
      <c r="F179" s="159" t="s">
        <v>1465</v>
      </c>
      <c r="H179" s="158" t="s">
        <v>1</v>
      </c>
      <c r="I179" s="160"/>
      <c r="L179" s="157"/>
      <c r="M179" s="161"/>
      <c r="T179" s="162"/>
      <c r="AT179" s="158" t="s">
        <v>154</v>
      </c>
      <c r="AU179" s="158" t="s">
        <v>83</v>
      </c>
      <c r="AV179" s="13" t="s">
        <v>79</v>
      </c>
      <c r="AW179" s="13" t="s">
        <v>31</v>
      </c>
      <c r="AX179" s="13" t="s">
        <v>74</v>
      </c>
      <c r="AY179" s="158" t="s">
        <v>145</v>
      </c>
    </row>
    <row r="180" spans="2:65" s="12" customFormat="1">
      <c r="B180" s="150"/>
      <c r="D180" s="146" t="s">
        <v>154</v>
      </c>
      <c r="E180" s="151" t="s">
        <v>1</v>
      </c>
      <c r="F180" s="152" t="s">
        <v>1483</v>
      </c>
      <c r="H180" s="153">
        <v>50</v>
      </c>
      <c r="I180" s="154"/>
      <c r="L180" s="150"/>
      <c r="M180" s="155"/>
      <c r="T180" s="156"/>
      <c r="AT180" s="151" t="s">
        <v>154</v>
      </c>
      <c r="AU180" s="151" t="s">
        <v>83</v>
      </c>
      <c r="AV180" s="12" t="s">
        <v>83</v>
      </c>
      <c r="AW180" s="12" t="s">
        <v>31</v>
      </c>
      <c r="AX180" s="12" t="s">
        <v>74</v>
      </c>
      <c r="AY180" s="151" t="s">
        <v>145</v>
      </c>
    </row>
    <row r="181" spans="2:65" s="13" customFormat="1">
      <c r="B181" s="157"/>
      <c r="D181" s="146" t="s">
        <v>154</v>
      </c>
      <c r="E181" s="158" t="s">
        <v>1</v>
      </c>
      <c r="F181" s="159" t="s">
        <v>1482</v>
      </c>
      <c r="H181" s="158" t="s">
        <v>1</v>
      </c>
      <c r="I181" s="160"/>
      <c r="L181" s="157"/>
      <c r="M181" s="161"/>
      <c r="T181" s="162"/>
      <c r="AT181" s="158" t="s">
        <v>154</v>
      </c>
      <c r="AU181" s="158" t="s">
        <v>83</v>
      </c>
      <c r="AV181" s="13" t="s">
        <v>79</v>
      </c>
      <c r="AW181" s="13" t="s">
        <v>31</v>
      </c>
      <c r="AX181" s="13" t="s">
        <v>74</v>
      </c>
      <c r="AY181" s="158" t="s">
        <v>145</v>
      </c>
    </row>
    <row r="182" spans="2:65" s="12" customFormat="1">
      <c r="B182" s="150"/>
      <c r="D182" s="146" t="s">
        <v>154</v>
      </c>
      <c r="E182" s="151" t="s">
        <v>1</v>
      </c>
      <c r="F182" s="152" t="s">
        <v>1481</v>
      </c>
      <c r="H182" s="153">
        <v>92</v>
      </c>
      <c r="I182" s="154"/>
      <c r="L182" s="150"/>
      <c r="M182" s="155"/>
      <c r="T182" s="156"/>
      <c r="AT182" s="151" t="s">
        <v>154</v>
      </c>
      <c r="AU182" s="151" t="s">
        <v>83</v>
      </c>
      <c r="AV182" s="12" t="s">
        <v>83</v>
      </c>
      <c r="AW182" s="12" t="s">
        <v>31</v>
      </c>
      <c r="AX182" s="12" t="s">
        <v>74</v>
      </c>
      <c r="AY182" s="151" t="s">
        <v>145</v>
      </c>
    </row>
    <row r="183" spans="2:65" s="190" customFormat="1">
      <c r="B183" s="194"/>
      <c r="D183" s="146" t="s">
        <v>154</v>
      </c>
      <c r="E183" s="191" t="s">
        <v>1</v>
      </c>
      <c r="F183" s="197" t="s">
        <v>1347</v>
      </c>
      <c r="H183" s="196">
        <v>142</v>
      </c>
      <c r="I183" s="195"/>
      <c r="L183" s="194"/>
      <c r="M183" s="193"/>
      <c r="T183" s="192"/>
      <c r="AT183" s="191" t="s">
        <v>154</v>
      </c>
      <c r="AU183" s="191" t="s">
        <v>83</v>
      </c>
      <c r="AV183" s="190" t="s">
        <v>89</v>
      </c>
      <c r="AW183" s="190" t="s">
        <v>31</v>
      </c>
      <c r="AX183" s="190" t="s">
        <v>79</v>
      </c>
      <c r="AY183" s="191" t="s">
        <v>145</v>
      </c>
    </row>
    <row r="184" spans="2:65" s="1" customFormat="1" ht="16.5" customHeight="1">
      <c r="B184" s="30"/>
      <c r="C184" s="189" t="s">
        <v>83</v>
      </c>
      <c r="D184" s="189" t="s">
        <v>147</v>
      </c>
      <c r="E184" s="188" t="s">
        <v>1480</v>
      </c>
      <c r="F184" s="184" t="s">
        <v>1479</v>
      </c>
      <c r="G184" s="187" t="s">
        <v>434</v>
      </c>
      <c r="H184" s="186">
        <v>166</v>
      </c>
      <c r="I184" s="137"/>
      <c r="J184" s="185">
        <f>ROUND(I184*H184,2)</f>
        <v>0</v>
      </c>
      <c r="K184" s="184" t="s">
        <v>1306</v>
      </c>
      <c r="L184" s="30"/>
      <c r="M184" s="140" t="s">
        <v>1</v>
      </c>
      <c r="N184" s="141" t="s">
        <v>39</v>
      </c>
      <c r="P184" s="142">
        <f>O184*H184</f>
        <v>0</v>
      </c>
      <c r="Q184" s="142">
        <v>7.1000000000000002E-4</v>
      </c>
      <c r="R184" s="142">
        <f>Q184*H184</f>
        <v>0.11786000000000001</v>
      </c>
      <c r="S184" s="142">
        <v>0</v>
      </c>
      <c r="T184" s="143">
        <f>S184*H184</f>
        <v>0</v>
      </c>
      <c r="AR184" s="144" t="s">
        <v>231</v>
      </c>
      <c r="AT184" s="144" t="s">
        <v>147</v>
      </c>
      <c r="AU184" s="144" t="s">
        <v>83</v>
      </c>
      <c r="AY184" s="15" t="s">
        <v>145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5" t="s">
        <v>79</v>
      </c>
      <c r="BK184" s="145">
        <f>ROUND(I184*H184,2)</f>
        <v>0</v>
      </c>
      <c r="BL184" s="15" t="s">
        <v>231</v>
      </c>
      <c r="BM184" s="144" t="s">
        <v>1478</v>
      </c>
    </row>
    <row r="185" spans="2:65" s="1" customFormat="1">
      <c r="B185" s="30"/>
      <c r="D185" s="146" t="s">
        <v>1303</v>
      </c>
      <c r="F185" s="183" t="s">
        <v>1477</v>
      </c>
      <c r="I185" s="148"/>
      <c r="L185" s="30"/>
      <c r="M185" s="149"/>
      <c r="T185" s="54"/>
      <c r="AT185" s="15" t="s">
        <v>1303</v>
      </c>
      <c r="AU185" s="15" t="s">
        <v>83</v>
      </c>
    </row>
    <row r="186" spans="2:65" s="1" customFormat="1">
      <c r="B186" s="30"/>
      <c r="D186" s="182" t="s">
        <v>1301</v>
      </c>
      <c r="F186" s="181" t="s">
        <v>1476</v>
      </c>
      <c r="I186" s="148"/>
      <c r="L186" s="30"/>
      <c r="M186" s="149"/>
      <c r="T186" s="54"/>
      <c r="AT186" s="15" t="s">
        <v>1301</v>
      </c>
      <c r="AU186" s="15" t="s">
        <v>83</v>
      </c>
    </row>
    <row r="187" spans="2:65" s="13" customFormat="1">
      <c r="B187" s="157"/>
      <c r="D187" s="146" t="s">
        <v>154</v>
      </c>
      <c r="E187" s="158" t="s">
        <v>1</v>
      </c>
      <c r="F187" s="159" t="s">
        <v>1467</v>
      </c>
      <c r="H187" s="158" t="s">
        <v>1</v>
      </c>
      <c r="I187" s="160"/>
      <c r="L187" s="157"/>
      <c r="M187" s="161"/>
      <c r="T187" s="162"/>
      <c r="AT187" s="158" t="s">
        <v>154</v>
      </c>
      <c r="AU187" s="158" t="s">
        <v>83</v>
      </c>
      <c r="AV187" s="13" t="s">
        <v>79</v>
      </c>
      <c r="AW187" s="13" t="s">
        <v>31</v>
      </c>
      <c r="AX187" s="13" t="s">
        <v>74</v>
      </c>
      <c r="AY187" s="158" t="s">
        <v>145</v>
      </c>
    </row>
    <row r="188" spans="2:65" s="13" customFormat="1">
      <c r="B188" s="157"/>
      <c r="D188" s="146" t="s">
        <v>154</v>
      </c>
      <c r="E188" s="158" t="s">
        <v>1</v>
      </c>
      <c r="F188" s="159" t="s">
        <v>1465</v>
      </c>
      <c r="H188" s="158" t="s">
        <v>1</v>
      </c>
      <c r="I188" s="160"/>
      <c r="L188" s="157"/>
      <c r="M188" s="161"/>
      <c r="T188" s="162"/>
      <c r="AT188" s="158" t="s">
        <v>154</v>
      </c>
      <c r="AU188" s="158" t="s">
        <v>83</v>
      </c>
      <c r="AV188" s="13" t="s">
        <v>79</v>
      </c>
      <c r="AW188" s="13" t="s">
        <v>31</v>
      </c>
      <c r="AX188" s="13" t="s">
        <v>74</v>
      </c>
      <c r="AY188" s="158" t="s">
        <v>145</v>
      </c>
    </row>
    <row r="189" spans="2:65" s="12" customFormat="1">
      <c r="B189" s="150"/>
      <c r="D189" s="146" t="s">
        <v>154</v>
      </c>
      <c r="E189" s="151" t="s">
        <v>1</v>
      </c>
      <c r="F189" s="152" t="s">
        <v>1475</v>
      </c>
      <c r="H189" s="153">
        <v>98</v>
      </c>
      <c r="I189" s="154"/>
      <c r="L189" s="150"/>
      <c r="M189" s="155"/>
      <c r="T189" s="156"/>
      <c r="AT189" s="151" t="s">
        <v>154</v>
      </c>
      <c r="AU189" s="151" t="s">
        <v>83</v>
      </c>
      <c r="AV189" s="12" t="s">
        <v>83</v>
      </c>
      <c r="AW189" s="12" t="s">
        <v>31</v>
      </c>
      <c r="AX189" s="12" t="s">
        <v>74</v>
      </c>
      <c r="AY189" s="151" t="s">
        <v>145</v>
      </c>
    </row>
    <row r="190" spans="2:65" s="13" customFormat="1">
      <c r="B190" s="157"/>
      <c r="D190" s="146" t="s">
        <v>154</v>
      </c>
      <c r="E190" s="158" t="s">
        <v>1</v>
      </c>
      <c r="F190" s="159" t="s">
        <v>1474</v>
      </c>
      <c r="H190" s="158" t="s">
        <v>1</v>
      </c>
      <c r="I190" s="160"/>
      <c r="L190" s="157"/>
      <c r="M190" s="161"/>
      <c r="T190" s="162"/>
      <c r="AT190" s="158" t="s">
        <v>154</v>
      </c>
      <c r="AU190" s="158" t="s">
        <v>83</v>
      </c>
      <c r="AV190" s="13" t="s">
        <v>79</v>
      </c>
      <c r="AW190" s="13" t="s">
        <v>31</v>
      </c>
      <c r="AX190" s="13" t="s">
        <v>74</v>
      </c>
      <c r="AY190" s="158" t="s">
        <v>145</v>
      </c>
    </row>
    <row r="191" spans="2:65" s="12" customFormat="1">
      <c r="B191" s="150"/>
      <c r="D191" s="146" t="s">
        <v>154</v>
      </c>
      <c r="E191" s="151" t="s">
        <v>1</v>
      </c>
      <c r="F191" s="152" t="s">
        <v>1473</v>
      </c>
      <c r="H191" s="153">
        <v>68</v>
      </c>
      <c r="I191" s="154"/>
      <c r="L191" s="150"/>
      <c r="M191" s="155"/>
      <c r="T191" s="156"/>
      <c r="AT191" s="151" t="s">
        <v>154</v>
      </c>
      <c r="AU191" s="151" t="s">
        <v>83</v>
      </c>
      <c r="AV191" s="12" t="s">
        <v>83</v>
      </c>
      <c r="AW191" s="12" t="s">
        <v>31</v>
      </c>
      <c r="AX191" s="12" t="s">
        <v>74</v>
      </c>
      <c r="AY191" s="151" t="s">
        <v>145</v>
      </c>
    </row>
    <row r="192" spans="2:65" s="190" customFormat="1">
      <c r="B192" s="194"/>
      <c r="D192" s="146" t="s">
        <v>154</v>
      </c>
      <c r="E192" s="191" t="s">
        <v>1</v>
      </c>
      <c r="F192" s="197" t="s">
        <v>1347</v>
      </c>
      <c r="H192" s="196">
        <v>166</v>
      </c>
      <c r="I192" s="195"/>
      <c r="L192" s="194"/>
      <c r="M192" s="193"/>
      <c r="T192" s="192"/>
      <c r="AT192" s="191" t="s">
        <v>154</v>
      </c>
      <c r="AU192" s="191" t="s">
        <v>83</v>
      </c>
      <c r="AV192" s="190" t="s">
        <v>89</v>
      </c>
      <c r="AW192" s="190" t="s">
        <v>31</v>
      </c>
      <c r="AX192" s="190" t="s">
        <v>79</v>
      </c>
      <c r="AY192" s="191" t="s">
        <v>145</v>
      </c>
    </row>
    <row r="193" spans="2:65" s="1" customFormat="1" ht="16.5" customHeight="1">
      <c r="B193" s="30"/>
      <c r="C193" s="189" t="s">
        <v>79</v>
      </c>
      <c r="D193" s="189" t="s">
        <v>147</v>
      </c>
      <c r="E193" s="188" t="s">
        <v>1472</v>
      </c>
      <c r="F193" s="184" t="s">
        <v>1471</v>
      </c>
      <c r="G193" s="187" t="s">
        <v>434</v>
      </c>
      <c r="H193" s="186">
        <v>118</v>
      </c>
      <c r="I193" s="137"/>
      <c r="J193" s="185">
        <f>ROUND(I193*H193,2)</f>
        <v>0</v>
      </c>
      <c r="K193" s="184" t="s">
        <v>1306</v>
      </c>
      <c r="L193" s="30"/>
      <c r="M193" s="140" t="s">
        <v>1</v>
      </c>
      <c r="N193" s="141" t="s">
        <v>39</v>
      </c>
      <c r="P193" s="142">
        <f>O193*H193</f>
        <v>0</v>
      </c>
      <c r="Q193" s="142">
        <v>1.25E-3</v>
      </c>
      <c r="R193" s="142">
        <f>Q193*H193</f>
        <v>0.14749999999999999</v>
      </c>
      <c r="S193" s="142">
        <v>0</v>
      </c>
      <c r="T193" s="143">
        <f>S193*H193</f>
        <v>0</v>
      </c>
      <c r="AR193" s="144" t="s">
        <v>231</v>
      </c>
      <c r="AT193" s="144" t="s">
        <v>147</v>
      </c>
      <c r="AU193" s="144" t="s">
        <v>83</v>
      </c>
      <c r="AY193" s="15" t="s">
        <v>145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5" t="s">
        <v>79</v>
      </c>
      <c r="BK193" s="145">
        <f>ROUND(I193*H193,2)</f>
        <v>0</v>
      </c>
      <c r="BL193" s="15" t="s">
        <v>231</v>
      </c>
      <c r="BM193" s="144" t="s">
        <v>1470</v>
      </c>
    </row>
    <row r="194" spans="2:65" s="1" customFormat="1">
      <c r="B194" s="30"/>
      <c r="D194" s="146" t="s">
        <v>1303</v>
      </c>
      <c r="F194" s="183" t="s">
        <v>1469</v>
      </c>
      <c r="I194" s="148"/>
      <c r="L194" s="30"/>
      <c r="M194" s="149"/>
      <c r="T194" s="54"/>
      <c r="AT194" s="15" t="s">
        <v>1303</v>
      </c>
      <c r="AU194" s="15" t="s">
        <v>83</v>
      </c>
    </row>
    <row r="195" spans="2:65" s="1" customFormat="1">
      <c r="B195" s="30"/>
      <c r="D195" s="182" t="s">
        <v>1301</v>
      </c>
      <c r="F195" s="181" t="s">
        <v>1468</v>
      </c>
      <c r="I195" s="148"/>
      <c r="L195" s="30"/>
      <c r="M195" s="149"/>
      <c r="T195" s="54"/>
      <c r="AT195" s="15" t="s">
        <v>1301</v>
      </c>
      <c r="AU195" s="15" t="s">
        <v>83</v>
      </c>
    </row>
    <row r="196" spans="2:65" s="13" customFormat="1">
      <c r="B196" s="157"/>
      <c r="D196" s="146" t="s">
        <v>154</v>
      </c>
      <c r="E196" s="158" t="s">
        <v>1</v>
      </c>
      <c r="F196" s="159" t="s">
        <v>1467</v>
      </c>
      <c r="H196" s="158" t="s">
        <v>1</v>
      </c>
      <c r="I196" s="160"/>
      <c r="L196" s="157"/>
      <c r="M196" s="161"/>
      <c r="T196" s="162"/>
      <c r="AT196" s="158" t="s">
        <v>154</v>
      </c>
      <c r="AU196" s="158" t="s">
        <v>83</v>
      </c>
      <c r="AV196" s="13" t="s">
        <v>79</v>
      </c>
      <c r="AW196" s="13" t="s">
        <v>31</v>
      </c>
      <c r="AX196" s="13" t="s">
        <v>74</v>
      </c>
      <c r="AY196" s="158" t="s">
        <v>145</v>
      </c>
    </row>
    <row r="197" spans="2:65" s="12" customFormat="1">
      <c r="B197" s="150"/>
      <c r="D197" s="146" t="s">
        <v>154</v>
      </c>
      <c r="E197" s="151" t="s">
        <v>1</v>
      </c>
      <c r="F197" s="152" t="s">
        <v>1466</v>
      </c>
      <c r="H197" s="153">
        <v>62</v>
      </c>
      <c r="I197" s="154"/>
      <c r="L197" s="150"/>
      <c r="M197" s="155"/>
      <c r="T197" s="156"/>
      <c r="AT197" s="151" t="s">
        <v>154</v>
      </c>
      <c r="AU197" s="151" t="s">
        <v>83</v>
      </c>
      <c r="AV197" s="12" t="s">
        <v>83</v>
      </c>
      <c r="AW197" s="12" t="s">
        <v>31</v>
      </c>
      <c r="AX197" s="12" t="s">
        <v>74</v>
      </c>
      <c r="AY197" s="151" t="s">
        <v>145</v>
      </c>
    </row>
    <row r="198" spans="2:65" s="13" customFormat="1">
      <c r="B198" s="157"/>
      <c r="D198" s="146" t="s">
        <v>154</v>
      </c>
      <c r="E198" s="158" t="s">
        <v>1</v>
      </c>
      <c r="F198" s="159" t="s">
        <v>1465</v>
      </c>
      <c r="H198" s="158" t="s">
        <v>1</v>
      </c>
      <c r="I198" s="160"/>
      <c r="L198" s="157"/>
      <c r="M198" s="161"/>
      <c r="T198" s="162"/>
      <c r="AT198" s="158" t="s">
        <v>154</v>
      </c>
      <c r="AU198" s="158" t="s">
        <v>83</v>
      </c>
      <c r="AV198" s="13" t="s">
        <v>79</v>
      </c>
      <c r="AW198" s="13" t="s">
        <v>31</v>
      </c>
      <c r="AX198" s="13" t="s">
        <v>74</v>
      </c>
      <c r="AY198" s="158" t="s">
        <v>145</v>
      </c>
    </row>
    <row r="199" spans="2:65" s="12" customFormat="1">
      <c r="B199" s="150"/>
      <c r="D199" s="146" t="s">
        <v>154</v>
      </c>
      <c r="E199" s="151" t="s">
        <v>1</v>
      </c>
      <c r="F199" s="152" t="s">
        <v>1464</v>
      </c>
      <c r="H199" s="153">
        <v>56</v>
      </c>
      <c r="I199" s="154"/>
      <c r="L199" s="150"/>
      <c r="M199" s="155"/>
      <c r="T199" s="156"/>
      <c r="AT199" s="151" t="s">
        <v>154</v>
      </c>
      <c r="AU199" s="151" t="s">
        <v>83</v>
      </c>
      <c r="AV199" s="12" t="s">
        <v>83</v>
      </c>
      <c r="AW199" s="12" t="s">
        <v>31</v>
      </c>
      <c r="AX199" s="12" t="s">
        <v>74</v>
      </c>
      <c r="AY199" s="151" t="s">
        <v>145</v>
      </c>
    </row>
    <row r="200" spans="2:65" s="190" customFormat="1">
      <c r="B200" s="194"/>
      <c r="D200" s="146" t="s">
        <v>154</v>
      </c>
      <c r="E200" s="191" t="s">
        <v>1</v>
      </c>
      <c r="F200" s="197" t="s">
        <v>1347</v>
      </c>
      <c r="H200" s="196">
        <v>118</v>
      </c>
      <c r="I200" s="195"/>
      <c r="L200" s="194"/>
      <c r="M200" s="193"/>
      <c r="T200" s="192"/>
      <c r="AT200" s="191" t="s">
        <v>154</v>
      </c>
      <c r="AU200" s="191" t="s">
        <v>83</v>
      </c>
      <c r="AV200" s="190" t="s">
        <v>89</v>
      </c>
      <c r="AW200" s="190" t="s">
        <v>31</v>
      </c>
      <c r="AX200" s="190" t="s">
        <v>79</v>
      </c>
      <c r="AY200" s="191" t="s">
        <v>145</v>
      </c>
    </row>
    <row r="201" spans="2:65" s="1" customFormat="1" ht="16.5" customHeight="1">
      <c r="B201" s="30"/>
      <c r="C201" s="189" t="s">
        <v>92</v>
      </c>
      <c r="D201" s="189" t="s">
        <v>147</v>
      </c>
      <c r="E201" s="188" t="s">
        <v>1463</v>
      </c>
      <c r="F201" s="184" t="s">
        <v>1462</v>
      </c>
      <c r="G201" s="187" t="s">
        <v>434</v>
      </c>
      <c r="H201" s="186">
        <v>646</v>
      </c>
      <c r="I201" s="137"/>
      <c r="J201" s="185">
        <f>ROUND(I201*H201,2)</f>
        <v>0</v>
      </c>
      <c r="K201" s="184" t="s">
        <v>1306</v>
      </c>
      <c r="L201" s="30"/>
      <c r="M201" s="140" t="s">
        <v>1</v>
      </c>
      <c r="N201" s="141" t="s">
        <v>39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231</v>
      </c>
      <c r="AT201" s="144" t="s">
        <v>147</v>
      </c>
      <c r="AU201" s="144" t="s">
        <v>83</v>
      </c>
      <c r="AY201" s="15" t="s">
        <v>145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5" t="s">
        <v>79</v>
      </c>
      <c r="BK201" s="145">
        <f>ROUND(I201*H201,2)</f>
        <v>0</v>
      </c>
      <c r="BL201" s="15" t="s">
        <v>231</v>
      </c>
      <c r="BM201" s="144" t="s">
        <v>1461</v>
      </c>
    </row>
    <row r="202" spans="2:65" s="1" customFormat="1">
      <c r="B202" s="30"/>
      <c r="D202" s="146" t="s">
        <v>1303</v>
      </c>
      <c r="F202" s="183" t="s">
        <v>1460</v>
      </c>
      <c r="I202" s="148"/>
      <c r="L202" s="30"/>
      <c r="M202" s="149"/>
      <c r="T202" s="54"/>
      <c r="AT202" s="15" t="s">
        <v>1303</v>
      </c>
      <c r="AU202" s="15" t="s">
        <v>83</v>
      </c>
    </row>
    <row r="203" spans="2:65" s="1" customFormat="1">
      <c r="B203" s="30"/>
      <c r="D203" s="182" t="s">
        <v>1301</v>
      </c>
      <c r="F203" s="181" t="s">
        <v>1459</v>
      </c>
      <c r="I203" s="148"/>
      <c r="L203" s="30"/>
      <c r="M203" s="149"/>
      <c r="T203" s="54"/>
      <c r="AT203" s="15" t="s">
        <v>1301</v>
      </c>
      <c r="AU203" s="15" t="s">
        <v>83</v>
      </c>
    </row>
    <row r="204" spans="2:65" s="12" customFormat="1">
      <c r="B204" s="150"/>
      <c r="D204" s="146" t="s">
        <v>154</v>
      </c>
      <c r="E204" s="151" t="s">
        <v>1</v>
      </c>
      <c r="F204" s="152" t="s">
        <v>1458</v>
      </c>
      <c r="H204" s="153">
        <v>646</v>
      </c>
      <c r="I204" s="154"/>
      <c r="L204" s="150"/>
      <c r="M204" s="155"/>
      <c r="T204" s="156"/>
      <c r="AT204" s="151" t="s">
        <v>154</v>
      </c>
      <c r="AU204" s="151" t="s">
        <v>83</v>
      </c>
      <c r="AV204" s="12" t="s">
        <v>83</v>
      </c>
      <c r="AW204" s="12" t="s">
        <v>31</v>
      </c>
      <c r="AX204" s="12" t="s">
        <v>79</v>
      </c>
      <c r="AY204" s="151" t="s">
        <v>145</v>
      </c>
    </row>
    <row r="205" spans="2:65" s="1" customFormat="1" ht="21.75" customHeight="1">
      <c r="B205" s="30"/>
      <c r="C205" s="189" t="s">
        <v>95</v>
      </c>
      <c r="D205" s="189" t="s">
        <v>147</v>
      </c>
      <c r="E205" s="188" t="s">
        <v>1457</v>
      </c>
      <c r="F205" s="184" t="s">
        <v>1456</v>
      </c>
      <c r="G205" s="187" t="s">
        <v>434</v>
      </c>
      <c r="H205" s="186">
        <v>528</v>
      </c>
      <c r="I205" s="137"/>
      <c r="J205" s="185">
        <f>ROUND(I205*H205,2)</f>
        <v>0</v>
      </c>
      <c r="K205" s="184" t="s">
        <v>1306</v>
      </c>
      <c r="L205" s="30"/>
      <c r="M205" s="140" t="s">
        <v>1</v>
      </c>
      <c r="N205" s="141" t="s">
        <v>39</v>
      </c>
      <c r="P205" s="142">
        <f>O205*H205</f>
        <v>0</v>
      </c>
      <c r="Q205" s="142">
        <v>2.0000000000000001E-4</v>
      </c>
      <c r="R205" s="142">
        <f>Q205*H205</f>
        <v>0.1056</v>
      </c>
      <c r="S205" s="142">
        <v>0</v>
      </c>
      <c r="T205" s="143">
        <f>S205*H205</f>
        <v>0</v>
      </c>
      <c r="AR205" s="144" t="s">
        <v>231</v>
      </c>
      <c r="AT205" s="144" t="s">
        <v>147</v>
      </c>
      <c r="AU205" s="144" t="s">
        <v>83</v>
      </c>
      <c r="AY205" s="15" t="s">
        <v>145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5" t="s">
        <v>79</v>
      </c>
      <c r="BK205" s="145">
        <f>ROUND(I205*H205,2)</f>
        <v>0</v>
      </c>
      <c r="BL205" s="15" t="s">
        <v>231</v>
      </c>
      <c r="BM205" s="144" t="s">
        <v>1455</v>
      </c>
    </row>
    <row r="206" spans="2:65" s="1" customFormat="1" ht="19.5">
      <c r="B206" s="30"/>
      <c r="D206" s="146" t="s">
        <v>1303</v>
      </c>
      <c r="F206" s="183" t="s">
        <v>1454</v>
      </c>
      <c r="I206" s="148"/>
      <c r="L206" s="30"/>
      <c r="M206" s="149"/>
      <c r="T206" s="54"/>
      <c r="AT206" s="15" t="s">
        <v>1303</v>
      </c>
      <c r="AU206" s="15" t="s">
        <v>83</v>
      </c>
    </row>
    <row r="207" spans="2:65" s="1" customFormat="1">
      <c r="B207" s="30"/>
      <c r="D207" s="182" t="s">
        <v>1301</v>
      </c>
      <c r="F207" s="181" t="s">
        <v>1453</v>
      </c>
      <c r="I207" s="148"/>
      <c r="L207" s="30"/>
      <c r="M207" s="149"/>
      <c r="T207" s="54"/>
      <c r="AT207" s="15" t="s">
        <v>1301</v>
      </c>
      <c r="AU207" s="15" t="s">
        <v>83</v>
      </c>
    </row>
    <row r="208" spans="2:65" s="12" customFormat="1">
      <c r="B208" s="150"/>
      <c r="D208" s="146" t="s">
        <v>154</v>
      </c>
      <c r="E208" s="151" t="s">
        <v>1</v>
      </c>
      <c r="F208" s="152" t="s">
        <v>1452</v>
      </c>
      <c r="H208" s="153">
        <v>528</v>
      </c>
      <c r="I208" s="154"/>
      <c r="L208" s="150"/>
      <c r="M208" s="155"/>
      <c r="T208" s="156"/>
      <c r="AT208" s="151" t="s">
        <v>154</v>
      </c>
      <c r="AU208" s="151" t="s">
        <v>83</v>
      </c>
      <c r="AV208" s="12" t="s">
        <v>83</v>
      </c>
      <c r="AW208" s="12" t="s">
        <v>31</v>
      </c>
      <c r="AX208" s="12" t="s">
        <v>79</v>
      </c>
      <c r="AY208" s="151" t="s">
        <v>145</v>
      </c>
    </row>
    <row r="209" spans="2:65" s="1" customFormat="1" ht="24.2" customHeight="1">
      <c r="B209" s="30"/>
      <c r="C209" s="189" t="s">
        <v>98</v>
      </c>
      <c r="D209" s="189" t="s">
        <v>147</v>
      </c>
      <c r="E209" s="188" t="s">
        <v>1450</v>
      </c>
      <c r="F209" s="184" t="s">
        <v>1449</v>
      </c>
      <c r="G209" s="187" t="s">
        <v>434</v>
      </c>
      <c r="H209" s="186">
        <v>165</v>
      </c>
      <c r="I209" s="137"/>
      <c r="J209" s="185">
        <f>ROUND(I209*H209,2)</f>
        <v>0</v>
      </c>
      <c r="K209" s="184" t="s">
        <v>1306</v>
      </c>
      <c r="L209" s="30"/>
      <c r="M209" s="140" t="s">
        <v>1</v>
      </c>
      <c r="N209" s="141" t="s">
        <v>39</v>
      </c>
      <c r="P209" s="142">
        <f>O209*H209</f>
        <v>0</v>
      </c>
      <c r="Q209" s="142">
        <v>2.4000000000000001E-4</v>
      </c>
      <c r="R209" s="142">
        <f>Q209*H209</f>
        <v>3.9600000000000003E-2</v>
      </c>
      <c r="S209" s="142">
        <v>0</v>
      </c>
      <c r="T209" s="143">
        <f>S209*H209</f>
        <v>0</v>
      </c>
      <c r="AR209" s="144" t="s">
        <v>231</v>
      </c>
      <c r="AT209" s="144" t="s">
        <v>147</v>
      </c>
      <c r="AU209" s="144" t="s">
        <v>83</v>
      </c>
      <c r="AY209" s="15" t="s">
        <v>145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5" t="s">
        <v>79</v>
      </c>
      <c r="BK209" s="145">
        <f>ROUND(I209*H209,2)</f>
        <v>0</v>
      </c>
      <c r="BL209" s="15" t="s">
        <v>231</v>
      </c>
      <c r="BM209" s="144" t="s">
        <v>1451</v>
      </c>
    </row>
    <row r="210" spans="2:65" s="1" customFormat="1" ht="19.5">
      <c r="B210" s="30"/>
      <c r="D210" s="146" t="s">
        <v>1303</v>
      </c>
      <c r="F210" s="183" t="s">
        <v>1447</v>
      </c>
      <c r="I210" s="148"/>
      <c r="L210" s="30"/>
      <c r="M210" s="149"/>
      <c r="T210" s="54"/>
      <c r="AT210" s="15" t="s">
        <v>1303</v>
      </c>
      <c r="AU210" s="15" t="s">
        <v>83</v>
      </c>
    </row>
    <row r="211" spans="2:65" s="1" customFormat="1">
      <c r="B211" s="30"/>
      <c r="D211" s="182" t="s">
        <v>1301</v>
      </c>
      <c r="F211" s="181" t="s">
        <v>1446</v>
      </c>
      <c r="I211" s="148"/>
      <c r="L211" s="30"/>
      <c r="M211" s="149"/>
      <c r="T211" s="54"/>
      <c r="AT211" s="15" t="s">
        <v>1301</v>
      </c>
      <c r="AU211" s="15" t="s">
        <v>83</v>
      </c>
    </row>
    <row r="212" spans="2:65" s="1" customFormat="1" ht="24.2" customHeight="1">
      <c r="B212" s="30"/>
      <c r="C212" s="189" t="s">
        <v>295</v>
      </c>
      <c r="D212" s="189" t="s">
        <v>147</v>
      </c>
      <c r="E212" s="188" t="s">
        <v>1450</v>
      </c>
      <c r="F212" s="184" t="s">
        <v>1449</v>
      </c>
      <c r="G212" s="187" t="s">
        <v>434</v>
      </c>
      <c r="H212" s="186">
        <v>40</v>
      </c>
      <c r="I212" s="137"/>
      <c r="J212" s="185">
        <f>ROUND(I212*H212,2)</f>
        <v>0</v>
      </c>
      <c r="K212" s="184" t="s">
        <v>1306</v>
      </c>
      <c r="L212" s="30"/>
      <c r="M212" s="140" t="s">
        <v>1</v>
      </c>
      <c r="N212" s="141" t="s">
        <v>39</v>
      </c>
      <c r="P212" s="142">
        <f>O212*H212</f>
        <v>0</v>
      </c>
      <c r="Q212" s="142">
        <v>2.4000000000000001E-4</v>
      </c>
      <c r="R212" s="142">
        <f>Q212*H212</f>
        <v>9.6000000000000009E-3</v>
      </c>
      <c r="S212" s="142">
        <v>0</v>
      </c>
      <c r="T212" s="143">
        <f>S212*H212</f>
        <v>0</v>
      </c>
      <c r="AR212" s="144" t="s">
        <v>231</v>
      </c>
      <c r="AT212" s="144" t="s">
        <v>147</v>
      </c>
      <c r="AU212" s="144" t="s">
        <v>83</v>
      </c>
      <c r="AY212" s="15" t="s">
        <v>145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5" t="s">
        <v>79</v>
      </c>
      <c r="BK212" s="145">
        <f>ROUND(I212*H212,2)</f>
        <v>0</v>
      </c>
      <c r="BL212" s="15" t="s">
        <v>231</v>
      </c>
      <c r="BM212" s="144" t="s">
        <v>1448</v>
      </c>
    </row>
    <row r="213" spans="2:65" s="1" customFormat="1" ht="19.5">
      <c r="B213" s="30"/>
      <c r="D213" s="146" t="s">
        <v>1303</v>
      </c>
      <c r="F213" s="183" t="s">
        <v>1447</v>
      </c>
      <c r="I213" s="148"/>
      <c r="L213" s="30"/>
      <c r="M213" s="149"/>
      <c r="T213" s="54"/>
      <c r="AT213" s="15" t="s">
        <v>1303</v>
      </c>
      <c r="AU213" s="15" t="s">
        <v>83</v>
      </c>
    </row>
    <row r="214" spans="2:65" s="1" customFormat="1">
      <c r="B214" s="30"/>
      <c r="D214" s="182" t="s">
        <v>1301</v>
      </c>
      <c r="F214" s="181" t="s">
        <v>1446</v>
      </c>
      <c r="I214" s="148"/>
      <c r="L214" s="30"/>
      <c r="M214" s="149"/>
      <c r="T214" s="54"/>
      <c r="AT214" s="15" t="s">
        <v>1301</v>
      </c>
      <c r="AU214" s="15" t="s">
        <v>83</v>
      </c>
    </row>
    <row r="215" spans="2:65" s="12" customFormat="1">
      <c r="B215" s="150"/>
      <c r="D215" s="146" t="s">
        <v>154</v>
      </c>
      <c r="E215" s="151" t="s">
        <v>1</v>
      </c>
      <c r="F215" s="152" t="s">
        <v>1445</v>
      </c>
      <c r="H215" s="153">
        <v>40</v>
      </c>
      <c r="I215" s="154"/>
      <c r="L215" s="150"/>
      <c r="M215" s="155"/>
      <c r="T215" s="156"/>
      <c r="AT215" s="151" t="s">
        <v>154</v>
      </c>
      <c r="AU215" s="151" t="s">
        <v>83</v>
      </c>
      <c r="AV215" s="12" t="s">
        <v>83</v>
      </c>
      <c r="AW215" s="12" t="s">
        <v>31</v>
      </c>
      <c r="AX215" s="12" t="s">
        <v>79</v>
      </c>
      <c r="AY215" s="151" t="s">
        <v>145</v>
      </c>
    </row>
    <row r="216" spans="2:65" s="1" customFormat="1" ht="16.5" customHeight="1">
      <c r="B216" s="30"/>
      <c r="C216" s="189" t="s">
        <v>191</v>
      </c>
      <c r="D216" s="189" t="s">
        <v>147</v>
      </c>
      <c r="E216" s="188" t="s">
        <v>1444</v>
      </c>
      <c r="F216" s="184" t="s">
        <v>1443</v>
      </c>
      <c r="G216" s="187" t="s">
        <v>150</v>
      </c>
      <c r="H216" s="186">
        <v>0.68799999999999994</v>
      </c>
      <c r="I216" s="137"/>
      <c r="J216" s="185">
        <f>ROUND(I216*H216,2)</f>
        <v>0</v>
      </c>
      <c r="K216" s="184" t="s">
        <v>1306</v>
      </c>
      <c r="L216" s="30"/>
      <c r="M216" s="140" t="s">
        <v>1</v>
      </c>
      <c r="N216" s="141" t="s">
        <v>39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231</v>
      </c>
      <c r="AT216" s="144" t="s">
        <v>147</v>
      </c>
      <c r="AU216" s="144" t="s">
        <v>83</v>
      </c>
      <c r="AY216" s="15" t="s">
        <v>145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5" t="s">
        <v>79</v>
      </c>
      <c r="BK216" s="145">
        <f>ROUND(I216*H216,2)</f>
        <v>0</v>
      </c>
      <c r="BL216" s="15" t="s">
        <v>231</v>
      </c>
      <c r="BM216" s="144" t="s">
        <v>1442</v>
      </c>
    </row>
    <row r="217" spans="2:65" s="1" customFormat="1" ht="19.5">
      <c r="B217" s="30"/>
      <c r="D217" s="146" t="s">
        <v>1303</v>
      </c>
      <c r="F217" s="183" t="s">
        <v>1441</v>
      </c>
      <c r="I217" s="148"/>
      <c r="L217" s="30"/>
      <c r="M217" s="149"/>
      <c r="T217" s="54"/>
      <c r="AT217" s="15" t="s">
        <v>1303</v>
      </c>
      <c r="AU217" s="15" t="s">
        <v>83</v>
      </c>
    </row>
    <row r="218" spans="2:65" s="1" customFormat="1">
      <c r="B218" s="30"/>
      <c r="D218" s="182" t="s">
        <v>1301</v>
      </c>
      <c r="F218" s="181" t="s">
        <v>1440</v>
      </c>
      <c r="I218" s="148"/>
      <c r="L218" s="30"/>
      <c r="M218" s="149"/>
      <c r="T218" s="54"/>
      <c r="AT218" s="15" t="s">
        <v>1301</v>
      </c>
      <c r="AU218" s="15" t="s">
        <v>83</v>
      </c>
    </row>
    <row r="219" spans="2:65" s="1" customFormat="1" ht="16.5" customHeight="1">
      <c r="B219" s="30"/>
      <c r="C219" s="189" t="s">
        <v>299</v>
      </c>
      <c r="D219" s="189" t="s">
        <v>147</v>
      </c>
      <c r="E219" s="188" t="s">
        <v>1439</v>
      </c>
      <c r="F219" s="184" t="s">
        <v>1438</v>
      </c>
      <c r="G219" s="187" t="s">
        <v>150</v>
      </c>
      <c r="H219" s="186">
        <v>0.68799999999999994</v>
      </c>
      <c r="I219" s="137"/>
      <c r="J219" s="185">
        <f>ROUND(I219*H219,2)</f>
        <v>0</v>
      </c>
      <c r="K219" s="184" t="s">
        <v>1306</v>
      </c>
      <c r="L219" s="30"/>
      <c r="M219" s="140" t="s">
        <v>1</v>
      </c>
      <c r="N219" s="141" t="s">
        <v>39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231</v>
      </c>
      <c r="AT219" s="144" t="s">
        <v>147</v>
      </c>
      <c r="AU219" s="144" t="s">
        <v>83</v>
      </c>
      <c r="AY219" s="15" t="s">
        <v>145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5" t="s">
        <v>79</v>
      </c>
      <c r="BK219" s="145">
        <f>ROUND(I219*H219,2)</f>
        <v>0</v>
      </c>
      <c r="BL219" s="15" t="s">
        <v>231</v>
      </c>
      <c r="BM219" s="144" t="s">
        <v>1437</v>
      </c>
    </row>
    <row r="220" spans="2:65" s="1" customFormat="1" ht="19.5">
      <c r="B220" s="30"/>
      <c r="D220" s="146" t="s">
        <v>1303</v>
      </c>
      <c r="F220" s="183" t="s">
        <v>1436</v>
      </c>
      <c r="I220" s="148"/>
      <c r="L220" s="30"/>
      <c r="M220" s="149"/>
      <c r="T220" s="54"/>
      <c r="AT220" s="15" t="s">
        <v>1303</v>
      </c>
      <c r="AU220" s="15" t="s">
        <v>83</v>
      </c>
    </row>
    <row r="221" spans="2:65" s="1" customFormat="1">
      <c r="B221" s="30"/>
      <c r="D221" s="182" t="s">
        <v>1301</v>
      </c>
      <c r="F221" s="181" t="s">
        <v>1435</v>
      </c>
      <c r="I221" s="148"/>
      <c r="L221" s="30"/>
      <c r="M221" s="149"/>
      <c r="T221" s="54"/>
      <c r="AT221" s="15" t="s">
        <v>1301</v>
      </c>
      <c r="AU221" s="15" t="s">
        <v>83</v>
      </c>
    </row>
    <row r="222" spans="2:65" s="1" customFormat="1" ht="16.5" customHeight="1">
      <c r="B222" s="30"/>
      <c r="C222" s="189" t="s">
        <v>268</v>
      </c>
      <c r="D222" s="189" t="s">
        <v>147</v>
      </c>
      <c r="E222" s="188" t="s">
        <v>1434</v>
      </c>
      <c r="F222" s="184" t="s">
        <v>1431</v>
      </c>
      <c r="G222" s="187" t="s">
        <v>1433</v>
      </c>
      <c r="H222" s="186">
        <v>24</v>
      </c>
      <c r="I222" s="137"/>
      <c r="J222" s="185">
        <f>ROUND(I222*H222,2)</f>
        <v>0</v>
      </c>
      <c r="K222" s="184" t="s">
        <v>1</v>
      </c>
      <c r="L222" s="30"/>
      <c r="M222" s="140" t="s">
        <v>1</v>
      </c>
      <c r="N222" s="141" t="s">
        <v>39</v>
      </c>
      <c r="P222" s="142">
        <f>O222*H222</f>
        <v>0</v>
      </c>
      <c r="Q222" s="142">
        <v>0</v>
      </c>
      <c r="R222" s="142">
        <f>Q222*H222</f>
        <v>0</v>
      </c>
      <c r="S222" s="142">
        <v>0</v>
      </c>
      <c r="T222" s="143">
        <f>S222*H222</f>
        <v>0</v>
      </c>
      <c r="AR222" s="144" t="s">
        <v>231</v>
      </c>
      <c r="AT222" s="144" t="s">
        <v>147</v>
      </c>
      <c r="AU222" s="144" t="s">
        <v>83</v>
      </c>
      <c r="AY222" s="15" t="s">
        <v>145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5" t="s">
        <v>79</v>
      </c>
      <c r="BK222" s="145">
        <f>ROUND(I222*H222,2)</f>
        <v>0</v>
      </c>
      <c r="BL222" s="15" t="s">
        <v>231</v>
      </c>
      <c r="BM222" s="144" t="s">
        <v>1432</v>
      </c>
    </row>
    <row r="223" spans="2:65" s="1" customFormat="1">
      <c r="B223" s="30"/>
      <c r="D223" s="146" t="s">
        <v>1303</v>
      </c>
      <c r="F223" s="183" t="s">
        <v>1431</v>
      </c>
      <c r="I223" s="148"/>
      <c r="L223" s="30"/>
      <c r="M223" s="149"/>
      <c r="T223" s="54"/>
      <c r="AT223" s="15" t="s">
        <v>1303</v>
      </c>
      <c r="AU223" s="15" t="s">
        <v>83</v>
      </c>
    </row>
    <row r="224" spans="2:65" s="11" customFormat="1" ht="22.9" customHeight="1">
      <c r="B224" s="119"/>
      <c r="D224" s="120" t="s">
        <v>73</v>
      </c>
      <c r="E224" s="129" t="s">
        <v>1430</v>
      </c>
      <c r="F224" s="129" t="s">
        <v>1429</v>
      </c>
      <c r="I224" s="122"/>
      <c r="J224" s="130">
        <f>BK224</f>
        <v>0</v>
      </c>
      <c r="L224" s="119"/>
      <c r="M224" s="124"/>
      <c r="P224" s="125">
        <f>SUM(P225:P239)</f>
        <v>0</v>
      </c>
      <c r="R224" s="125">
        <f>SUM(R225:R239)</f>
        <v>1.5990000000000001E-2</v>
      </c>
      <c r="T224" s="126">
        <f>SUM(T225:T239)</f>
        <v>0</v>
      </c>
      <c r="AR224" s="120" t="s">
        <v>83</v>
      </c>
      <c r="AT224" s="127" t="s">
        <v>73</v>
      </c>
      <c r="AU224" s="127" t="s">
        <v>79</v>
      </c>
      <c r="AY224" s="120" t="s">
        <v>145</v>
      </c>
      <c r="BK224" s="128">
        <f>SUM(BK225:BK239)</f>
        <v>0</v>
      </c>
    </row>
    <row r="225" spans="2:65" s="1" customFormat="1" ht="16.5" customHeight="1">
      <c r="B225" s="30"/>
      <c r="C225" s="189" t="s">
        <v>243</v>
      </c>
      <c r="D225" s="189" t="s">
        <v>147</v>
      </c>
      <c r="E225" s="188" t="s">
        <v>1428</v>
      </c>
      <c r="F225" s="184" t="s">
        <v>1427</v>
      </c>
      <c r="G225" s="187" t="s">
        <v>171</v>
      </c>
      <c r="H225" s="186">
        <v>16</v>
      </c>
      <c r="I225" s="137"/>
      <c r="J225" s="185">
        <f>ROUND(I225*H225,2)</f>
        <v>0</v>
      </c>
      <c r="K225" s="184" t="s">
        <v>1306</v>
      </c>
      <c r="L225" s="30"/>
      <c r="M225" s="140" t="s">
        <v>1</v>
      </c>
      <c r="N225" s="141" t="s">
        <v>39</v>
      </c>
      <c r="P225" s="142">
        <f>O225*H225</f>
        <v>0</v>
      </c>
      <c r="Q225" s="142">
        <v>1.1E-4</v>
      </c>
      <c r="R225" s="142">
        <f>Q225*H225</f>
        <v>1.7600000000000001E-3</v>
      </c>
      <c r="S225" s="142">
        <v>0</v>
      </c>
      <c r="T225" s="143">
        <f>S225*H225</f>
        <v>0</v>
      </c>
      <c r="AR225" s="144" t="s">
        <v>231</v>
      </c>
      <c r="AT225" s="144" t="s">
        <v>147</v>
      </c>
      <c r="AU225" s="144" t="s">
        <v>83</v>
      </c>
      <c r="AY225" s="15" t="s">
        <v>145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5" t="s">
        <v>79</v>
      </c>
      <c r="BK225" s="145">
        <f>ROUND(I225*H225,2)</f>
        <v>0</v>
      </c>
      <c r="BL225" s="15" t="s">
        <v>231</v>
      </c>
      <c r="BM225" s="144" t="s">
        <v>1426</v>
      </c>
    </row>
    <row r="226" spans="2:65" s="1" customFormat="1">
      <c r="B226" s="30"/>
      <c r="D226" s="146" t="s">
        <v>1303</v>
      </c>
      <c r="F226" s="183" t="s">
        <v>1425</v>
      </c>
      <c r="I226" s="148"/>
      <c r="L226" s="30"/>
      <c r="M226" s="149"/>
      <c r="T226" s="54"/>
      <c r="AT226" s="15" t="s">
        <v>1303</v>
      </c>
      <c r="AU226" s="15" t="s">
        <v>83</v>
      </c>
    </row>
    <row r="227" spans="2:65" s="1" customFormat="1">
      <c r="B227" s="30"/>
      <c r="D227" s="182" t="s">
        <v>1301</v>
      </c>
      <c r="F227" s="181" t="s">
        <v>1424</v>
      </c>
      <c r="I227" s="148"/>
      <c r="L227" s="30"/>
      <c r="M227" s="149"/>
      <c r="T227" s="54"/>
      <c r="AT227" s="15" t="s">
        <v>1301</v>
      </c>
      <c r="AU227" s="15" t="s">
        <v>83</v>
      </c>
    </row>
    <row r="228" spans="2:65" s="1" customFormat="1" ht="16.5" customHeight="1">
      <c r="B228" s="30"/>
      <c r="C228" s="189" t="s">
        <v>248</v>
      </c>
      <c r="D228" s="189" t="s">
        <v>147</v>
      </c>
      <c r="E228" s="188" t="s">
        <v>1423</v>
      </c>
      <c r="F228" s="184" t="s">
        <v>1422</v>
      </c>
      <c r="G228" s="187" t="s">
        <v>171</v>
      </c>
      <c r="H228" s="186">
        <v>16</v>
      </c>
      <c r="I228" s="137"/>
      <c r="J228" s="185">
        <f>ROUND(I228*H228,2)</f>
        <v>0</v>
      </c>
      <c r="K228" s="184" t="s">
        <v>1306</v>
      </c>
      <c r="L228" s="30"/>
      <c r="M228" s="140" t="s">
        <v>1</v>
      </c>
      <c r="N228" s="141" t="s">
        <v>39</v>
      </c>
      <c r="P228" s="142">
        <f>O228*H228</f>
        <v>0</v>
      </c>
      <c r="Q228" s="142">
        <v>7.6000000000000004E-4</v>
      </c>
      <c r="R228" s="142">
        <f>Q228*H228</f>
        <v>1.2160000000000001E-2</v>
      </c>
      <c r="S228" s="142">
        <v>0</v>
      </c>
      <c r="T228" s="143">
        <f>S228*H228</f>
        <v>0</v>
      </c>
      <c r="AR228" s="144" t="s">
        <v>231</v>
      </c>
      <c r="AT228" s="144" t="s">
        <v>147</v>
      </c>
      <c r="AU228" s="144" t="s">
        <v>83</v>
      </c>
      <c r="AY228" s="15" t="s">
        <v>145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5" t="s">
        <v>79</v>
      </c>
      <c r="BK228" s="145">
        <f>ROUND(I228*H228,2)</f>
        <v>0</v>
      </c>
      <c r="BL228" s="15" t="s">
        <v>231</v>
      </c>
      <c r="BM228" s="144" t="s">
        <v>1421</v>
      </c>
    </row>
    <row r="229" spans="2:65" s="1" customFormat="1">
      <c r="B229" s="30"/>
      <c r="D229" s="146" t="s">
        <v>1303</v>
      </c>
      <c r="F229" s="183" t="s">
        <v>1420</v>
      </c>
      <c r="I229" s="148"/>
      <c r="L229" s="30"/>
      <c r="M229" s="149"/>
      <c r="T229" s="54"/>
      <c r="AT229" s="15" t="s">
        <v>1303</v>
      </c>
      <c r="AU229" s="15" t="s">
        <v>83</v>
      </c>
    </row>
    <row r="230" spans="2:65" s="1" customFormat="1">
      <c r="B230" s="30"/>
      <c r="D230" s="182" t="s">
        <v>1301</v>
      </c>
      <c r="F230" s="181" t="s">
        <v>1419</v>
      </c>
      <c r="I230" s="148"/>
      <c r="L230" s="30"/>
      <c r="M230" s="149"/>
      <c r="T230" s="54"/>
      <c r="AT230" s="15" t="s">
        <v>1301</v>
      </c>
      <c r="AU230" s="15" t="s">
        <v>83</v>
      </c>
    </row>
    <row r="231" spans="2:65" s="1" customFormat="1" ht="16.5" customHeight="1">
      <c r="B231" s="30"/>
      <c r="C231" s="189" t="s">
        <v>451</v>
      </c>
      <c r="D231" s="189" t="s">
        <v>147</v>
      </c>
      <c r="E231" s="188" t="s">
        <v>1418</v>
      </c>
      <c r="F231" s="184" t="s">
        <v>1417</v>
      </c>
      <c r="G231" s="187" t="s">
        <v>171</v>
      </c>
      <c r="H231" s="186">
        <v>1</v>
      </c>
      <c r="I231" s="137"/>
      <c r="J231" s="185">
        <f>ROUND(I231*H231,2)</f>
        <v>0</v>
      </c>
      <c r="K231" s="184" t="s">
        <v>1306</v>
      </c>
      <c r="L231" s="30"/>
      <c r="M231" s="140" t="s">
        <v>1</v>
      </c>
      <c r="N231" s="141" t="s">
        <v>39</v>
      </c>
      <c r="P231" s="142">
        <f>O231*H231</f>
        <v>0</v>
      </c>
      <c r="Q231" s="142">
        <v>5.6999999999999998E-4</v>
      </c>
      <c r="R231" s="142">
        <f>Q231*H231</f>
        <v>5.6999999999999998E-4</v>
      </c>
      <c r="S231" s="142">
        <v>0</v>
      </c>
      <c r="T231" s="143">
        <f>S231*H231</f>
        <v>0</v>
      </c>
      <c r="AR231" s="144" t="s">
        <v>231</v>
      </c>
      <c r="AT231" s="144" t="s">
        <v>147</v>
      </c>
      <c r="AU231" s="144" t="s">
        <v>83</v>
      </c>
      <c r="AY231" s="15" t="s">
        <v>145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5" t="s">
        <v>79</v>
      </c>
      <c r="BK231" s="145">
        <f>ROUND(I231*H231,2)</f>
        <v>0</v>
      </c>
      <c r="BL231" s="15" t="s">
        <v>231</v>
      </c>
      <c r="BM231" s="144" t="s">
        <v>1416</v>
      </c>
    </row>
    <row r="232" spans="2:65" s="1" customFormat="1">
      <c r="B232" s="30"/>
      <c r="D232" s="146" t="s">
        <v>1303</v>
      </c>
      <c r="F232" s="183" t="s">
        <v>1415</v>
      </c>
      <c r="I232" s="148"/>
      <c r="L232" s="30"/>
      <c r="M232" s="149"/>
      <c r="T232" s="54"/>
      <c r="AT232" s="15" t="s">
        <v>1303</v>
      </c>
      <c r="AU232" s="15" t="s">
        <v>83</v>
      </c>
    </row>
    <row r="233" spans="2:65" s="1" customFormat="1">
      <c r="B233" s="30"/>
      <c r="D233" s="182" t="s">
        <v>1301</v>
      </c>
      <c r="F233" s="181" t="s">
        <v>1414</v>
      </c>
      <c r="I233" s="148"/>
      <c r="L233" s="30"/>
      <c r="M233" s="149"/>
      <c r="T233" s="54"/>
      <c r="AT233" s="15" t="s">
        <v>1301</v>
      </c>
      <c r="AU233" s="15" t="s">
        <v>83</v>
      </c>
    </row>
    <row r="234" spans="2:65" s="1" customFormat="1" ht="16.5" customHeight="1">
      <c r="B234" s="30"/>
      <c r="C234" s="189" t="s">
        <v>456</v>
      </c>
      <c r="D234" s="189" t="s">
        <v>147</v>
      </c>
      <c r="E234" s="188" t="s">
        <v>1412</v>
      </c>
      <c r="F234" s="184" t="s">
        <v>1411</v>
      </c>
      <c r="G234" s="187" t="s">
        <v>171</v>
      </c>
      <c r="H234" s="186">
        <v>2</v>
      </c>
      <c r="I234" s="137"/>
      <c r="J234" s="185">
        <f>ROUND(I234*H234,2)</f>
        <v>0</v>
      </c>
      <c r="K234" s="184" t="s">
        <v>1306</v>
      </c>
      <c r="L234" s="30"/>
      <c r="M234" s="140" t="s">
        <v>1</v>
      </c>
      <c r="N234" s="141" t="s">
        <v>39</v>
      </c>
      <c r="P234" s="142">
        <f>O234*H234</f>
        <v>0</v>
      </c>
      <c r="Q234" s="142">
        <v>5.0000000000000001E-4</v>
      </c>
      <c r="R234" s="142">
        <f>Q234*H234</f>
        <v>1E-3</v>
      </c>
      <c r="S234" s="142">
        <v>0</v>
      </c>
      <c r="T234" s="143">
        <f>S234*H234</f>
        <v>0</v>
      </c>
      <c r="AR234" s="144" t="s">
        <v>231</v>
      </c>
      <c r="AT234" s="144" t="s">
        <v>147</v>
      </c>
      <c r="AU234" s="144" t="s">
        <v>83</v>
      </c>
      <c r="AY234" s="15" t="s">
        <v>145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5" t="s">
        <v>79</v>
      </c>
      <c r="BK234" s="145">
        <f>ROUND(I234*H234,2)</f>
        <v>0</v>
      </c>
      <c r="BL234" s="15" t="s">
        <v>231</v>
      </c>
      <c r="BM234" s="144" t="s">
        <v>1413</v>
      </c>
    </row>
    <row r="235" spans="2:65" s="1" customFormat="1">
      <c r="B235" s="30"/>
      <c r="D235" s="146" t="s">
        <v>1303</v>
      </c>
      <c r="F235" s="183" t="s">
        <v>1409</v>
      </c>
      <c r="I235" s="148"/>
      <c r="L235" s="30"/>
      <c r="M235" s="149"/>
      <c r="T235" s="54"/>
      <c r="AT235" s="15" t="s">
        <v>1303</v>
      </c>
      <c r="AU235" s="15" t="s">
        <v>83</v>
      </c>
    </row>
    <row r="236" spans="2:65" s="1" customFormat="1">
      <c r="B236" s="30"/>
      <c r="D236" s="182" t="s">
        <v>1301</v>
      </c>
      <c r="F236" s="181" t="s">
        <v>1408</v>
      </c>
      <c r="I236" s="148"/>
      <c r="L236" s="30"/>
      <c r="M236" s="149"/>
      <c r="T236" s="54"/>
      <c r="AT236" s="15" t="s">
        <v>1301</v>
      </c>
      <c r="AU236" s="15" t="s">
        <v>83</v>
      </c>
    </row>
    <row r="237" spans="2:65" s="1" customFormat="1" ht="16.5" customHeight="1">
      <c r="B237" s="30"/>
      <c r="C237" s="189" t="s">
        <v>460</v>
      </c>
      <c r="D237" s="189" t="s">
        <v>147</v>
      </c>
      <c r="E237" s="188" t="s">
        <v>1412</v>
      </c>
      <c r="F237" s="184" t="s">
        <v>1411</v>
      </c>
      <c r="G237" s="187" t="s">
        <v>171</v>
      </c>
      <c r="H237" s="186">
        <v>1</v>
      </c>
      <c r="I237" s="137"/>
      <c r="J237" s="185">
        <f>ROUND(I237*H237,2)</f>
        <v>0</v>
      </c>
      <c r="K237" s="184" t="s">
        <v>1306</v>
      </c>
      <c r="L237" s="30"/>
      <c r="M237" s="140" t="s">
        <v>1</v>
      </c>
      <c r="N237" s="141" t="s">
        <v>39</v>
      </c>
      <c r="P237" s="142">
        <f>O237*H237</f>
        <v>0</v>
      </c>
      <c r="Q237" s="142">
        <v>5.0000000000000001E-4</v>
      </c>
      <c r="R237" s="142">
        <f>Q237*H237</f>
        <v>5.0000000000000001E-4</v>
      </c>
      <c r="S237" s="142">
        <v>0</v>
      </c>
      <c r="T237" s="143">
        <f>S237*H237</f>
        <v>0</v>
      </c>
      <c r="AR237" s="144" t="s">
        <v>231</v>
      </c>
      <c r="AT237" s="144" t="s">
        <v>147</v>
      </c>
      <c r="AU237" s="144" t="s">
        <v>83</v>
      </c>
      <c r="AY237" s="15" t="s">
        <v>145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5" t="s">
        <v>79</v>
      </c>
      <c r="BK237" s="145">
        <f>ROUND(I237*H237,2)</f>
        <v>0</v>
      </c>
      <c r="BL237" s="15" t="s">
        <v>231</v>
      </c>
      <c r="BM237" s="144" t="s">
        <v>1410</v>
      </c>
    </row>
    <row r="238" spans="2:65" s="1" customFormat="1">
      <c r="B238" s="30"/>
      <c r="D238" s="146" t="s">
        <v>1303</v>
      </c>
      <c r="F238" s="183" t="s">
        <v>1409</v>
      </c>
      <c r="I238" s="148"/>
      <c r="L238" s="30"/>
      <c r="M238" s="149"/>
      <c r="T238" s="54"/>
      <c r="AT238" s="15" t="s">
        <v>1303</v>
      </c>
      <c r="AU238" s="15" t="s">
        <v>83</v>
      </c>
    </row>
    <row r="239" spans="2:65" s="1" customFormat="1">
      <c r="B239" s="30"/>
      <c r="D239" s="182" t="s">
        <v>1301</v>
      </c>
      <c r="F239" s="181" t="s">
        <v>1408</v>
      </c>
      <c r="I239" s="148"/>
      <c r="L239" s="30"/>
      <c r="M239" s="149"/>
      <c r="T239" s="54"/>
      <c r="AT239" s="15" t="s">
        <v>1301</v>
      </c>
      <c r="AU239" s="15" t="s">
        <v>83</v>
      </c>
    </row>
    <row r="240" spans="2:65" s="11" customFormat="1" ht="22.9" customHeight="1">
      <c r="B240" s="119"/>
      <c r="D240" s="120" t="s">
        <v>73</v>
      </c>
      <c r="E240" s="129" t="s">
        <v>1407</v>
      </c>
      <c r="F240" s="129" t="s">
        <v>1406</v>
      </c>
      <c r="I240" s="122"/>
      <c r="J240" s="130">
        <f>BK240</f>
        <v>0</v>
      </c>
      <c r="L240" s="119"/>
      <c r="M240" s="124"/>
      <c r="P240" s="125">
        <f>SUM(P241:P296)</f>
        <v>0</v>
      </c>
      <c r="R240" s="125">
        <f>SUM(R241:R296)</f>
        <v>0.50724000000000002</v>
      </c>
      <c r="T240" s="126">
        <f>SUM(T241:T296)</f>
        <v>0</v>
      </c>
      <c r="AR240" s="120" t="s">
        <v>83</v>
      </c>
      <c r="AT240" s="127" t="s">
        <v>73</v>
      </c>
      <c r="AU240" s="127" t="s">
        <v>79</v>
      </c>
      <c r="AY240" s="120" t="s">
        <v>145</v>
      </c>
      <c r="BK240" s="128">
        <f>SUM(BK241:BK296)</f>
        <v>0</v>
      </c>
    </row>
    <row r="241" spans="2:65" s="1" customFormat="1" ht="16.5" customHeight="1">
      <c r="B241" s="30"/>
      <c r="C241" s="189" t="s">
        <v>7</v>
      </c>
      <c r="D241" s="189" t="s">
        <v>147</v>
      </c>
      <c r="E241" s="188" t="s">
        <v>1405</v>
      </c>
      <c r="F241" s="184" t="s">
        <v>1404</v>
      </c>
      <c r="G241" s="187" t="s">
        <v>171</v>
      </c>
      <c r="H241" s="186">
        <v>20</v>
      </c>
      <c r="I241" s="137"/>
      <c r="J241" s="185">
        <f>ROUND(I241*H241,2)</f>
        <v>0</v>
      </c>
      <c r="K241" s="184" t="s">
        <v>1306</v>
      </c>
      <c r="L241" s="30"/>
      <c r="M241" s="140" t="s">
        <v>1</v>
      </c>
      <c r="N241" s="141" t="s">
        <v>39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231</v>
      </c>
      <c r="AT241" s="144" t="s">
        <v>147</v>
      </c>
      <c r="AU241" s="144" t="s">
        <v>83</v>
      </c>
      <c r="AY241" s="15" t="s">
        <v>145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5" t="s">
        <v>79</v>
      </c>
      <c r="BK241" s="145">
        <f>ROUND(I241*H241,2)</f>
        <v>0</v>
      </c>
      <c r="BL241" s="15" t="s">
        <v>231</v>
      </c>
      <c r="BM241" s="144" t="s">
        <v>1403</v>
      </c>
    </row>
    <row r="242" spans="2:65" s="1" customFormat="1">
      <c r="B242" s="30"/>
      <c r="D242" s="146" t="s">
        <v>1303</v>
      </c>
      <c r="F242" s="183" t="s">
        <v>1402</v>
      </c>
      <c r="I242" s="148"/>
      <c r="L242" s="30"/>
      <c r="M242" s="149"/>
      <c r="T242" s="54"/>
      <c r="AT242" s="15" t="s">
        <v>1303</v>
      </c>
      <c r="AU242" s="15" t="s">
        <v>83</v>
      </c>
    </row>
    <row r="243" spans="2:65" s="1" customFormat="1">
      <c r="B243" s="30"/>
      <c r="D243" s="182" t="s">
        <v>1301</v>
      </c>
      <c r="F243" s="181" t="s">
        <v>1401</v>
      </c>
      <c r="I243" s="148"/>
      <c r="L243" s="30"/>
      <c r="M243" s="149"/>
      <c r="T243" s="54"/>
      <c r="AT243" s="15" t="s">
        <v>1301</v>
      </c>
      <c r="AU243" s="15" t="s">
        <v>83</v>
      </c>
    </row>
    <row r="244" spans="2:65" s="1" customFormat="1" ht="16.5" customHeight="1">
      <c r="B244" s="30"/>
      <c r="C244" s="189" t="s">
        <v>253</v>
      </c>
      <c r="D244" s="189" t="s">
        <v>147</v>
      </c>
      <c r="E244" s="188" t="s">
        <v>1400</v>
      </c>
      <c r="F244" s="184" t="s">
        <v>1399</v>
      </c>
      <c r="G244" s="187" t="s">
        <v>171</v>
      </c>
      <c r="H244" s="186">
        <v>20</v>
      </c>
      <c r="I244" s="137"/>
      <c r="J244" s="185">
        <f>ROUND(I244*H244,2)</f>
        <v>0</v>
      </c>
      <c r="K244" s="184" t="s">
        <v>1306</v>
      </c>
      <c r="L244" s="30"/>
      <c r="M244" s="140" t="s">
        <v>1</v>
      </c>
      <c r="N244" s="141" t="s">
        <v>39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231</v>
      </c>
      <c r="AT244" s="144" t="s">
        <v>147</v>
      </c>
      <c r="AU244" s="144" t="s">
        <v>83</v>
      </c>
      <c r="AY244" s="15" t="s">
        <v>145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5" t="s">
        <v>79</v>
      </c>
      <c r="BK244" s="145">
        <f>ROUND(I244*H244,2)</f>
        <v>0</v>
      </c>
      <c r="BL244" s="15" t="s">
        <v>231</v>
      </c>
      <c r="BM244" s="144" t="s">
        <v>1398</v>
      </c>
    </row>
    <row r="245" spans="2:65" s="1" customFormat="1">
      <c r="B245" s="30"/>
      <c r="D245" s="146" t="s">
        <v>1303</v>
      </c>
      <c r="F245" s="183" t="s">
        <v>1397</v>
      </c>
      <c r="I245" s="148"/>
      <c r="L245" s="30"/>
      <c r="M245" s="149"/>
      <c r="T245" s="54"/>
      <c r="AT245" s="15" t="s">
        <v>1303</v>
      </c>
      <c r="AU245" s="15" t="s">
        <v>83</v>
      </c>
    </row>
    <row r="246" spans="2:65" s="1" customFormat="1">
      <c r="B246" s="30"/>
      <c r="D246" s="182" t="s">
        <v>1301</v>
      </c>
      <c r="F246" s="181" t="s">
        <v>1396</v>
      </c>
      <c r="I246" s="148"/>
      <c r="L246" s="30"/>
      <c r="M246" s="149"/>
      <c r="T246" s="54"/>
      <c r="AT246" s="15" t="s">
        <v>1301</v>
      </c>
      <c r="AU246" s="15" t="s">
        <v>83</v>
      </c>
    </row>
    <row r="247" spans="2:65" s="1" customFormat="1" ht="37.9" customHeight="1">
      <c r="B247" s="30"/>
      <c r="C247" s="189" t="s">
        <v>227</v>
      </c>
      <c r="D247" s="189" t="s">
        <v>147</v>
      </c>
      <c r="E247" s="188" t="s">
        <v>1395</v>
      </c>
      <c r="F247" s="184" t="s">
        <v>1394</v>
      </c>
      <c r="G247" s="187" t="s">
        <v>171</v>
      </c>
      <c r="H247" s="186">
        <v>3</v>
      </c>
      <c r="I247" s="137"/>
      <c r="J247" s="185">
        <f>ROUND(I247*H247,2)</f>
        <v>0</v>
      </c>
      <c r="K247" s="184" t="s">
        <v>1</v>
      </c>
      <c r="L247" s="30"/>
      <c r="M247" s="140" t="s">
        <v>1</v>
      </c>
      <c r="N247" s="141" t="s">
        <v>39</v>
      </c>
      <c r="P247" s="142">
        <f>O247*H247</f>
        <v>0</v>
      </c>
      <c r="Q247" s="142">
        <v>2.1760000000000002E-2</v>
      </c>
      <c r="R247" s="142">
        <f>Q247*H247</f>
        <v>6.5280000000000005E-2</v>
      </c>
      <c r="S247" s="142">
        <v>0</v>
      </c>
      <c r="T247" s="143">
        <f>S247*H247</f>
        <v>0</v>
      </c>
      <c r="AR247" s="144" t="s">
        <v>231</v>
      </c>
      <c r="AT247" s="144" t="s">
        <v>147</v>
      </c>
      <c r="AU247" s="144" t="s">
        <v>83</v>
      </c>
      <c r="AY247" s="15" t="s">
        <v>145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5" t="s">
        <v>79</v>
      </c>
      <c r="BK247" s="145">
        <f>ROUND(I247*H247,2)</f>
        <v>0</v>
      </c>
      <c r="BL247" s="15" t="s">
        <v>231</v>
      </c>
      <c r="BM247" s="144" t="s">
        <v>1393</v>
      </c>
    </row>
    <row r="248" spans="2:65" s="1" customFormat="1" ht="19.5">
      <c r="B248" s="30"/>
      <c r="D248" s="146" t="s">
        <v>1303</v>
      </c>
      <c r="F248" s="183" t="s">
        <v>1392</v>
      </c>
      <c r="I248" s="148"/>
      <c r="L248" s="30"/>
      <c r="M248" s="149"/>
      <c r="T248" s="54"/>
      <c r="AT248" s="15" t="s">
        <v>1303</v>
      </c>
      <c r="AU248" s="15" t="s">
        <v>83</v>
      </c>
    </row>
    <row r="249" spans="2:65" s="1" customFormat="1" ht="37.9" customHeight="1">
      <c r="B249" s="30"/>
      <c r="C249" s="189" t="s">
        <v>483</v>
      </c>
      <c r="D249" s="189" t="s">
        <v>147</v>
      </c>
      <c r="E249" s="188" t="s">
        <v>1391</v>
      </c>
      <c r="F249" s="184" t="s">
        <v>1390</v>
      </c>
      <c r="G249" s="187" t="s">
        <v>171</v>
      </c>
      <c r="H249" s="186">
        <v>2</v>
      </c>
      <c r="I249" s="137"/>
      <c r="J249" s="185">
        <f>ROUND(I249*H249,2)</f>
        <v>0</v>
      </c>
      <c r="K249" s="184" t="s">
        <v>1</v>
      </c>
      <c r="L249" s="30"/>
      <c r="M249" s="140" t="s">
        <v>1</v>
      </c>
      <c r="N249" s="141" t="s">
        <v>39</v>
      </c>
      <c r="P249" s="142">
        <f>O249*H249</f>
        <v>0</v>
      </c>
      <c r="Q249" s="142">
        <v>2.1760000000000002E-2</v>
      </c>
      <c r="R249" s="142">
        <f>Q249*H249</f>
        <v>4.3520000000000003E-2</v>
      </c>
      <c r="S249" s="142">
        <v>0</v>
      </c>
      <c r="T249" s="143">
        <f>S249*H249</f>
        <v>0</v>
      </c>
      <c r="AR249" s="144" t="s">
        <v>231</v>
      </c>
      <c r="AT249" s="144" t="s">
        <v>147</v>
      </c>
      <c r="AU249" s="144" t="s">
        <v>83</v>
      </c>
      <c r="AY249" s="15" t="s">
        <v>145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5" t="s">
        <v>79</v>
      </c>
      <c r="BK249" s="145">
        <f>ROUND(I249*H249,2)</f>
        <v>0</v>
      </c>
      <c r="BL249" s="15" t="s">
        <v>231</v>
      </c>
      <c r="BM249" s="144" t="s">
        <v>1389</v>
      </c>
    </row>
    <row r="250" spans="2:65" s="1" customFormat="1" ht="19.5">
      <c r="B250" s="30"/>
      <c r="D250" s="146" t="s">
        <v>1303</v>
      </c>
      <c r="F250" s="183" t="s">
        <v>1388</v>
      </c>
      <c r="I250" s="148"/>
      <c r="L250" s="30"/>
      <c r="M250" s="149"/>
      <c r="T250" s="54"/>
      <c r="AT250" s="15" t="s">
        <v>1303</v>
      </c>
      <c r="AU250" s="15" t="s">
        <v>83</v>
      </c>
    </row>
    <row r="251" spans="2:65" s="1" customFormat="1" ht="33" customHeight="1">
      <c r="B251" s="30"/>
      <c r="C251" s="189" t="s">
        <v>499</v>
      </c>
      <c r="D251" s="189" t="s">
        <v>147</v>
      </c>
      <c r="E251" s="188" t="s">
        <v>1387</v>
      </c>
      <c r="F251" s="184" t="s">
        <v>1386</v>
      </c>
      <c r="G251" s="187" t="s">
        <v>171</v>
      </c>
      <c r="H251" s="186">
        <v>1</v>
      </c>
      <c r="I251" s="137"/>
      <c r="J251" s="185">
        <f>ROUND(I251*H251,2)</f>
        <v>0</v>
      </c>
      <c r="K251" s="184" t="s">
        <v>1</v>
      </c>
      <c r="L251" s="30"/>
      <c r="M251" s="140" t="s">
        <v>1</v>
      </c>
      <c r="N251" s="141" t="s">
        <v>39</v>
      </c>
      <c r="P251" s="142">
        <f>O251*H251</f>
        <v>0</v>
      </c>
      <c r="Q251" s="142">
        <v>2.1760000000000002E-2</v>
      </c>
      <c r="R251" s="142">
        <f>Q251*H251</f>
        <v>2.1760000000000002E-2</v>
      </c>
      <c r="S251" s="142">
        <v>0</v>
      </c>
      <c r="T251" s="143">
        <f>S251*H251</f>
        <v>0</v>
      </c>
      <c r="AR251" s="144" t="s">
        <v>231</v>
      </c>
      <c r="AT251" s="144" t="s">
        <v>147</v>
      </c>
      <c r="AU251" s="144" t="s">
        <v>83</v>
      </c>
      <c r="AY251" s="15" t="s">
        <v>145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5" t="s">
        <v>79</v>
      </c>
      <c r="BK251" s="145">
        <f>ROUND(I251*H251,2)</f>
        <v>0</v>
      </c>
      <c r="BL251" s="15" t="s">
        <v>231</v>
      </c>
      <c r="BM251" s="144" t="s">
        <v>1385</v>
      </c>
    </row>
    <row r="252" spans="2:65" s="1" customFormat="1" ht="19.5">
      <c r="B252" s="30"/>
      <c r="D252" s="146" t="s">
        <v>1303</v>
      </c>
      <c r="F252" s="183" t="s">
        <v>1384</v>
      </c>
      <c r="I252" s="148"/>
      <c r="L252" s="30"/>
      <c r="M252" s="149"/>
      <c r="T252" s="54"/>
      <c r="AT252" s="15" t="s">
        <v>1303</v>
      </c>
      <c r="AU252" s="15" t="s">
        <v>83</v>
      </c>
    </row>
    <row r="253" spans="2:65" s="1" customFormat="1" ht="37.9" customHeight="1">
      <c r="B253" s="30"/>
      <c r="C253" s="189" t="s">
        <v>231</v>
      </c>
      <c r="D253" s="189" t="s">
        <v>147</v>
      </c>
      <c r="E253" s="188" t="s">
        <v>1383</v>
      </c>
      <c r="F253" s="184" t="s">
        <v>1382</v>
      </c>
      <c r="G253" s="187" t="s">
        <v>171</v>
      </c>
      <c r="H253" s="186">
        <v>3</v>
      </c>
      <c r="I253" s="137"/>
      <c r="J253" s="185">
        <f>ROUND(I253*H253,2)</f>
        <v>0</v>
      </c>
      <c r="K253" s="184" t="s">
        <v>1</v>
      </c>
      <c r="L253" s="30"/>
      <c r="M253" s="140" t="s">
        <v>1</v>
      </c>
      <c r="N253" s="141" t="s">
        <v>39</v>
      </c>
      <c r="P253" s="142">
        <f>O253*H253</f>
        <v>0</v>
      </c>
      <c r="Q253" s="142">
        <v>2.1760000000000002E-2</v>
      </c>
      <c r="R253" s="142">
        <f>Q253*H253</f>
        <v>6.5280000000000005E-2</v>
      </c>
      <c r="S253" s="142">
        <v>0</v>
      </c>
      <c r="T253" s="143">
        <f>S253*H253</f>
        <v>0</v>
      </c>
      <c r="AR253" s="144" t="s">
        <v>231</v>
      </c>
      <c r="AT253" s="144" t="s">
        <v>147</v>
      </c>
      <c r="AU253" s="144" t="s">
        <v>83</v>
      </c>
      <c r="AY253" s="15" t="s">
        <v>145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5" t="s">
        <v>79</v>
      </c>
      <c r="BK253" s="145">
        <f>ROUND(I253*H253,2)</f>
        <v>0</v>
      </c>
      <c r="BL253" s="15" t="s">
        <v>231</v>
      </c>
      <c r="BM253" s="144" t="s">
        <v>1381</v>
      </c>
    </row>
    <row r="254" spans="2:65" s="1" customFormat="1" ht="19.5">
      <c r="B254" s="30"/>
      <c r="D254" s="146" t="s">
        <v>1303</v>
      </c>
      <c r="F254" s="183" t="s">
        <v>1380</v>
      </c>
      <c r="I254" s="148"/>
      <c r="L254" s="30"/>
      <c r="M254" s="149"/>
      <c r="T254" s="54"/>
      <c r="AT254" s="15" t="s">
        <v>1303</v>
      </c>
      <c r="AU254" s="15" t="s">
        <v>83</v>
      </c>
    </row>
    <row r="255" spans="2:65" s="1" customFormat="1" ht="37.9" customHeight="1">
      <c r="B255" s="30"/>
      <c r="C255" s="189" t="s">
        <v>495</v>
      </c>
      <c r="D255" s="189" t="s">
        <v>147</v>
      </c>
      <c r="E255" s="188" t="s">
        <v>1379</v>
      </c>
      <c r="F255" s="184" t="s">
        <v>1378</v>
      </c>
      <c r="G255" s="187" t="s">
        <v>171</v>
      </c>
      <c r="H255" s="186">
        <v>2</v>
      </c>
      <c r="I255" s="137"/>
      <c r="J255" s="185">
        <f>ROUND(I255*H255,2)</f>
        <v>0</v>
      </c>
      <c r="K255" s="184" t="s">
        <v>1</v>
      </c>
      <c r="L255" s="30"/>
      <c r="M255" s="140" t="s">
        <v>1</v>
      </c>
      <c r="N255" s="141" t="s">
        <v>39</v>
      </c>
      <c r="P255" s="142">
        <f>O255*H255</f>
        <v>0</v>
      </c>
      <c r="Q255" s="142">
        <v>2.1760000000000002E-2</v>
      </c>
      <c r="R255" s="142">
        <f>Q255*H255</f>
        <v>4.3520000000000003E-2</v>
      </c>
      <c r="S255" s="142">
        <v>0</v>
      </c>
      <c r="T255" s="143">
        <f>S255*H255</f>
        <v>0</v>
      </c>
      <c r="AR255" s="144" t="s">
        <v>231</v>
      </c>
      <c r="AT255" s="144" t="s">
        <v>147</v>
      </c>
      <c r="AU255" s="144" t="s">
        <v>83</v>
      </c>
      <c r="AY255" s="15" t="s">
        <v>145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5" t="s">
        <v>79</v>
      </c>
      <c r="BK255" s="145">
        <f>ROUND(I255*H255,2)</f>
        <v>0</v>
      </c>
      <c r="BL255" s="15" t="s">
        <v>231</v>
      </c>
      <c r="BM255" s="144" t="s">
        <v>1377</v>
      </c>
    </row>
    <row r="256" spans="2:65" s="1" customFormat="1" ht="19.5">
      <c r="B256" s="30"/>
      <c r="D256" s="146" t="s">
        <v>1303</v>
      </c>
      <c r="F256" s="183" t="s">
        <v>1376</v>
      </c>
      <c r="I256" s="148"/>
      <c r="L256" s="30"/>
      <c r="M256" s="149"/>
      <c r="T256" s="54"/>
      <c r="AT256" s="15" t="s">
        <v>1303</v>
      </c>
      <c r="AU256" s="15" t="s">
        <v>83</v>
      </c>
    </row>
    <row r="257" spans="2:65" s="1" customFormat="1" ht="33" customHeight="1">
      <c r="B257" s="30"/>
      <c r="C257" s="189" t="s">
        <v>487</v>
      </c>
      <c r="D257" s="189" t="s">
        <v>147</v>
      </c>
      <c r="E257" s="188" t="s">
        <v>1375</v>
      </c>
      <c r="F257" s="184" t="s">
        <v>1374</v>
      </c>
      <c r="G257" s="187" t="s">
        <v>171</v>
      </c>
      <c r="H257" s="186">
        <v>2</v>
      </c>
      <c r="I257" s="137"/>
      <c r="J257" s="185">
        <f>ROUND(I257*H257,2)</f>
        <v>0</v>
      </c>
      <c r="K257" s="184" t="s">
        <v>1306</v>
      </c>
      <c r="L257" s="30"/>
      <c r="M257" s="140" t="s">
        <v>1</v>
      </c>
      <c r="N257" s="141" t="s">
        <v>39</v>
      </c>
      <c r="P257" s="142">
        <f>O257*H257</f>
        <v>0</v>
      </c>
      <c r="Q257" s="142">
        <v>2.828E-2</v>
      </c>
      <c r="R257" s="142">
        <f>Q257*H257</f>
        <v>5.6559999999999999E-2</v>
      </c>
      <c r="S257" s="142">
        <v>0</v>
      </c>
      <c r="T257" s="143">
        <f>S257*H257</f>
        <v>0</v>
      </c>
      <c r="AR257" s="144" t="s">
        <v>231</v>
      </c>
      <c r="AT257" s="144" t="s">
        <v>147</v>
      </c>
      <c r="AU257" s="144" t="s">
        <v>83</v>
      </c>
      <c r="AY257" s="15" t="s">
        <v>145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5" t="s">
        <v>79</v>
      </c>
      <c r="BK257" s="145">
        <f>ROUND(I257*H257,2)</f>
        <v>0</v>
      </c>
      <c r="BL257" s="15" t="s">
        <v>231</v>
      </c>
      <c r="BM257" s="144" t="s">
        <v>1373</v>
      </c>
    </row>
    <row r="258" spans="2:65" s="1" customFormat="1" ht="19.5">
      <c r="B258" s="30"/>
      <c r="D258" s="146" t="s">
        <v>1303</v>
      </c>
      <c r="F258" s="183" t="s">
        <v>1372</v>
      </c>
      <c r="I258" s="148"/>
      <c r="L258" s="30"/>
      <c r="M258" s="149"/>
      <c r="T258" s="54"/>
      <c r="AT258" s="15" t="s">
        <v>1303</v>
      </c>
      <c r="AU258" s="15" t="s">
        <v>83</v>
      </c>
    </row>
    <row r="259" spans="2:65" s="1" customFormat="1">
      <c r="B259" s="30"/>
      <c r="D259" s="182" t="s">
        <v>1301</v>
      </c>
      <c r="F259" s="181" t="s">
        <v>1371</v>
      </c>
      <c r="I259" s="148"/>
      <c r="L259" s="30"/>
      <c r="M259" s="149"/>
      <c r="T259" s="54"/>
      <c r="AT259" s="15" t="s">
        <v>1301</v>
      </c>
      <c r="AU259" s="15" t="s">
        <v>83</v>
      </c>
    </row>
    <row r="260" spans="2:65" s="1" customFormat="1" ht="33" customHeight="1">
      <c r="B260" s="30"/>
      <c r="C260" s="189" t="s">
        <v>8</v>
      </c>
      <c r="D260" s="189" t="s">
        <v>147</v>
      </c>
      <c r="E260" s="188" t="s">
        <v>1370</v>
      </c>
      <c r="F260" s="184" t="s">
        <v>1369</v>
      </c>
      <c r="G260" s="187" t="s">
        <v>171</v>
      </c>
      <c r="H260" s="186">
        <v>1</v>
      </c>
      <c r="I260" s="137"/>
      <c r="J260" s="185">
        <f>ROUND(I260*H260,2)</f>
        <v>0</v>
      </c>
      <c r="K260" s="184" t="s">
        <v>1306</v>
      </c>
      <c r="L260" s="30"/>
      <c r="M260" s="140" t="s">
        <v>1</v>
      </c>
      <c r="N260" s="141" t="s">
        <v>39</v>
      </c>
      <c r="P260" s="142">
        <f>O260*H260</f>
        <v>0</v>
      </c>
      <c r="Q260" s="142">
        <v>3.4799999999999998E-2</v>
      </c>
      <c r="R260" s="142">
        <f>Q260*H260</f>
        <v>3.4799999999999998E-2</v>
      </c>
      <c r="S260" s="142">
        <v>0</v>
      </c>
      <c r="T260" s="143">
        <f>S260*H260</f>
        <v>0</v>
      </c>
      <c r="AR260" s="144" t="s">
        <v>231</v>
      </c>
      <c r="AT260" s="144" t="s">
        <v>147</v>
      </c>
      <c r="AU260" s="144" t="s">
        <v>83</v>
      </c>
      <c r="AY260" s="15" t="s">
        <v>145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5" t="s">
        <v>79</v>
      </c>
      <c r="BK260" s="145">
        <f>ROUND(I260*H260,2)</f>
        <v>0</v>
      </c>
      <c r="BL260" s="15" t="s">
        <v>231</v>
      </c>
      <c r="BM260" s="144" t="s">
        <v>1368</v>
      </c>
    </row>
    <row r="261" spans="2:65" s="1" customFormat="1" ht="19.5">
      <c r="B261" s="30"/>
      <c r="D261" s="146" t="s">
        <v>1303</v>
      </c>
      <c r="F261" s="183" t="s">
        <v>1367</v>
      </c>
      <c r="I261" s="148"/>
      <c r="L261" s="30"/>
      <c r="M261" s="149"/>
      <c r="T261" s="54"/>
      <c r="AT261" s="15" t="s">
        <v>1303</v>
      </c>
      <c r="AU261" s="15" t="s">
        <v>83</v>
      </c>
    </row>
    <row r="262" spans="2:65" s="1" customFormat="1">
      <c r="B262" s="30"/>
      <c r="D262" s="182" t="s">
        <v>1301</v>
      </c>
      <c r="F262" s="181" t="s">
        <v>1366</v>
      </c>
      <c r="I262" s="148"/>
      <c r="L262" s="30"/>
      <c r="M262" s="149"/>
      <c r="T262" s="54"/>
      <c r="AT262" s="15" t="s">
        <v>1301</v>
      </c>
      <c r="AU262" s="15" t="s">
        <v>83</v>
      </c>
    </row>
    <row r="263" spans="2:65" s="1" customFormat="1" ht="33" customHeight="1">
      <c r="B263" s="30"/>
      <c r="C263" s="189" t="s">
        <v>491</v>
      </c>
      <c r="D263" s="189" t="s">
        <v>147</v>
      </c>
      <c r="E263" s="188" t="s">
        <v>1365</v>
      </c>
      <c r="F263" s="184" t="s">
        <v>1364</v>
      </c>
      <c r="G263" s="187" t="s">
        <v>171</v>
      </c>
      <c r="H263" s="186">
        <v>1</v>
      </c>
      <c r="I263" s="137"/>
      <c r="J263" s="185">
        <f>ROUND(I263*H263,2)</f>
        <v>0</v>
      </c>
      <c r="K263" s="184" t="s">
        <v>1306</v>
      </c>
      <c r="L263" s="30"/>
      <c r="M263" s="140" t="s">
        <v>1</v>
      </c>
      <c r="N263" s="141" t="s">
        <v>39</v>
      </c>
      <c r="P263" s="142">
        <f>O263*H263</f>
        <v>0</v>
      </c>
      <c r="Q263" s="142">
        <v>4.1320000000000003E-2</v>
      </c>
      <c r="R263" s="142">
        <f>Q263*H263</f>
        <v>4.1320000000000003E-2</v>
      </c>
      <c r="S263" s="142">
        <v>0</v>
      </c>
      <c r="T263" s="143">
        <f>S263*H263</f>
        <v>0</v>
      </c>
      <c r="AR263" s="144" t="s">
        <v>231</v>
      </c>
      <c r="AT263" s="144" t="s">
        <v>147</v>
      </c>
      <c r="AU263" s="144" t="s">
        <v>83</v>
      </c>
      <c r="AY263" s="15" t="s">
        <v>145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5" t="s">
        <v>79</v>
      </c>
      <c r="BK263" s="145">
        <f>ROUND(I263*H263,2)</f>
        <v>0</v>
      </c>
      <c r="BL263" s="15" t="s">
        <v>231</v>
      </c>
      <c r="BM263" s="144" t="s">
        <v>1363</v>
      </c>
    </row>
    <row r="264" spans="2:65" s="1" customFormat="1" ht="19.5">
      <c r="B264" s="30"/>
      <c r="D264" s="146" t="s">
        <v>1303</v>
      </c>
      <c r="F264" s="183" t="s">
        <v>1362</v>
      </c>
      <c r="I264" s="148"/>
      <c r="L264" s="30"/>
      <c r="M264" s="149"/>
      <c r="T264" s="54"/>
      <c r="AT264" s="15" t="s">
        <v>1303</v>
      </c>
      <c r="AU264" s="15" t="s">
        <v>83</v>
      </c>
    </row>
    <row r="265" spans="2:65" s="1" customFormat="1">
      <c r="B265" s="30"/>
      <c r="D265" s="182" t="s">
        <v>1301</v>
      </c>
      <c r="F265" s="181" t="s">
        <v>1361</v>
      </c>
      <c r="I265" s="148"/>
      <c r="L265" s="30"/>
      <c r="M265" s="149"/>
      <c r="T265" s="54"/>
      <c r="AT265" s="15" t="s">
        <v>1301</v>
      </c>
      <c r="AU265" s="15" t="s">
        <v>83</v>
      </c>
    </row>
    <row r="266" spans="2:65" s="1" customFormat="1" ht="16.5" customHeight="1">
      <c r="B266" s="30"/>
      <c r="C266" s="189" t="s">
        <v>260</v>
      </c>
      <c r="D266" s="189" t="s">
        <v>147</v>
      </c>
      <c r="E266" s="188" t="s">
        <v>1359</v>
      </c>
      <c r="F266" s="184" t="s">
        <v>1358</v>
      </c>
      <c r="G266" s="187" t="s">
        <v>171</v>
      </c>
      <c r="H266" s="186">
        <v>19</v>
      </c>
      <c r="I266" s="137"/>
      <c r="J266" s="185">
        <f>ROUND(I266*H266,2)</f>
        <v>0</v>
      </c>
      <c r="K266" s="184" t="s">
        <v>1306</v>
      </c>
      <c r="L266" s="30"/>
      <c r="M266" s="140" t="s">
        <v>1</v>
      </c>
      <c r="N266" s="141" t="s">
        <v>39</v>
      </c>
      <c r="P266" s="142">
        <f>O266*H266</f>
        <v>0</v>
      </c>
      <c r="Q266" s="142">
        <v>0</v>
      </c>
      <c r="R266" s="142">
        <f>Q266*H266</f>
        <v>0</v>
      </c>
      <c r="S266" s="142">
        <v>0</v>
      </c>
      <c r="T266" s="143">
        <f>S266*H266</f>
        <v>0</v>
      </c>
      <c r="AR266" s="144" t="s">
        <v>231</v>
      </c>
      <c r="AT266" s="144" t="s">
        <v>147</v>
      </c>
      <c r="AU266" s="144" t="s">
        <v>83</v>
      </c>
      <c r="AY266" s="15" t="s">
        <v>145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5" t="s">
        <v>79</v>
      </c>
      <c r="BK266" s="145">
        <f>ROUND(I266*H266,2)</f>
        <v>0</v>
      </c>
      <c r="BL266" s="15" t="s">
        <v>231</v>
      </c>
      <c r="BM266" s="144" t="s">
        <v>1360</v>
      </c>
    </row>
    <row r="267" spans="2:65" s="1" customFormat="1">
      <c r="B267" s="30"/>
      <c r="D267" s="146" t="s">
        <v>1303</v>
      </c>
      <c r="F267" s="183" t="s">
        <v>1356</v>
      </c>
      <c r="I267" s="148"/>
      <c r="L267" s="30"/>
      <c r="M267" s="149"/>
      <c r="T267" s="54"/>
      <c r="AT267" s="15" t="s">
        <v>1303</v>
      </c>
      <c r="AU267" s="15" t="s">
        <v>83</v>
      </c>
    </row>
    <row r="268" spans="2:65" s="1" customFormat="1">
      <c r="B268" s="30"/>
      <c r="D268" s="182" t="s">
        <v>1301</v>
      </c>
      <c r="F268" s="181" t="s">
        <v>1355</v>
      </c>
      <c r="I268" s="148"/>
      <c r="L268" s="30"/>
      <c r="M268" s="149"/>
      <c r="T268" s="54"/>
      <c r="AT268" s="15" t="s">
        <v>1301</v>
      </c>
      <c r="AU268" s="15" t="s">
        <v>83</v>
      </c>
    </row>
    <row r="269" spans="2:65" s="1" customFormat="1" ht="16.5" customHeight="1">
      <c r="B269" s="30"/>
      <c r="C269" s="189" t="s">
        <v>505</v>
      </c>
      <c r="D269" s="189" t="s">
        <v>147</v>
      </c>
      <c r="E269" s="188" t="s">
        <v>1359</v>
      </c>
      <c r="F269" s="184" t="s">
        <v>1358</v>
      </c>
      <c r="G269" s="187" t="s">
        <v>171</v>
      </c>
      <c r="H269" s="186">
        <v>20</v>
      </c>
      <c r="I269" s="137"/>
      <c r="J269" s="185">
        <f>ROUND(I269*H269,2)</f>
        <v>0</v>
      </c>
      <c r="K269" s="184" t="s">
        <v>1306</v>
      </c>
      <c r="L269" s="30"/>
      <c r="M269" s="140" t="s">
        <v>1</v>
      </c>
      <c r="N269" s="141" t="s">
        <v>39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231</v>
      </c>
      <c r="AT269" s="144" t="s">
        <v>147</v>
      </c>
      <c r="AU269" s="144" t="s">
        <v>83</v>
      </c>
      <c r="AY269" s="15" t="s">
        <v>145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5" t="s">
        <v>79</v>
      </c>
      <c r="BK269" s="145">
        <f>ROUND(I269*H269,2)</f>
        <v>0</v>
      </c>
      <c r="BL269" s="15" t="s">
        <v>231</v>
      </c>
      <c r="BM269" s="144" t="s">
        <v>1357</v>
      </c>
    </row>
    <row r="270" spans="2:65" s="1" customFormat="1">
      <c r="B270" s="30"/>
      <c r="D270" s="146" t="s">
        <v>1303</v>
      </c>
      <c r="F270" s="183" t="s">
        <v>1356</v>
      </c>
      <c r="I270" s="148"/>
      <c r="L270" s="30"/>
      <c r="M270" s="149"/>
      <c r="T270" s="54"/>
      <c r="AT270" s="15" t="s">
        <v>1303</v>
      </c>
      <c r="AU270" s="15" t="s">
        <v>83</v>
      </c>
    </row>
    <row r="271" spans="2:65" s="1" customFormat="1">
      <c r="B271" s="30"/>
      <c r="D271" s="182" t="s">
        <v>1301</v>
      </c>
      <c r="F271" s="181" t="s">
        <v>1355</v>
      </c>
      <c r="I271" s="148"/>
      <c r="L271" s="30"/>
      <c r="M271" s="149"/>
      <c r="T271" s="54"/>
      <c r="AT271" s="15" t="s">
        <v>1301</v>
      </c>
      <c r="AU271" s="15" t="s">
        <v>83</v>
      </c>
    </row>
    <row r="272" spans="2:65" s="1" customFormat="1" ht="16.5" customHeight="1">
      <c r="B272" s="30"/>
      <c r="C272" s="189" t="s">
        <v>264</v>
      </c>
      <c r="D272" s="189" t="s">
        <v>147</v>
      </c>
      <c r="E272" s="188" t="s">
        <v>1354</v>
      </c>
      <c r="F272" s="184" t="s">
        <v>1353</v>
      </c>
      <c r="G272" s="187" t="s">
        <v>166</v>
      </c>
      <c r="H272" s="186">
        <v>248.7</v>
      </c>
      <c r="I272" s="137"/>
      <c r="J272" s="185">
        <f>ROUND(I272*H272,2)</f>
        <v>0</v>
      </c>
      <c r="K272" s="184" t="s">
        <v>1306</v>
      </c>
      <c r="L272" s="30"/>
      <c r="M272" s="140" t="s">
        <v>1</v>
      </c>
      <c r="N272" s="141" t="s">
        <v>39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231</v>
      </c>
      <c r="AT272" s="144" t="s">
        <v>147</v>
      </c>
      <c r="AU272" s="144" t="s">
        <v>83</v>
      </c>
      <c r="AY272" s="15" t="s">
        <v>145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5" t="s">
        <v>79</v>
      </c>
      <c r="BK272" s="145">
        <f>ROUND(I272*H272,2)</f>
        <v>0</v>
      </c>
      <c r="BL272" s="15" t="s">
        <v>231</v>
      </c>
      <c r="BM272" s="144" t="s">
        <v>1352</v>
      </c>
    </row>
    <row r="273" spans="2:65" s="1" customFormat="1">
      <c r="B273" s="30"/>
      <c r="D273" s="146" t="s">
        <v>1303</v>
      </c>
      <c r="F273" s="183" t="s">
        <v>1351</v>
      </c>
      <c r="I273" s="148"/>
      <c r="L273" s="30"/>
      <c r="M273" s="149"/>
      <c r="T273" s="54"/>
      <c r="AT273" s="15" t="s">
        <v>1303</v>
      </c>
      <c r="AU273" s="15" t="s">
        <v>83</v>
      </c>
    </row>
    <row r="274" spans="2:65" s="1" customFormat="1">
      <c r="B274" s="30"/>
      <c r="D274" s="182" t="s">
        <v>1301</v>
      </c>
      <c r="F274" s="181" t="s">
        <v>1350</v>
      </c>
      <c r="I274" s="148"/>
      <c r="L274" s="30"/>
      <c r="M274" s="149"/>
      <c r="T274" s="54"/>
      <c r="AT274" s="15" t="s">
        <v>1301</v>
      </c>
      <c r="AU274" s="15" t="s">
        <v>83</v>
      </c>
    </row>
    <row r="275" spans="2:65" s="12" customFormat="1">
      <c r="B275" s="150"/>
      <c r="D275" s="146" t="s">
        <v>154</v>
      </c>
      <c r="E275" s="151" t="s">
        <v>1</v>
      </c>
      <c r="F275" s="152" t="s">
        <v>1349</v>
      </c>
      <c r="H275" s="153">
        <v>157.5</v>
      </c>
      <c r="I275" s="154"/>
      <c r="L275" s="150"/>
      <c r="M275" s="155"/>
      <c r="T275" s="156"/>
      <c r="AT275" s="151" t="s">
        <v>154</v>
      </c>
      <c r="AU275" s="151" t="s">
        <v>83</v>
      </c>
      <c r="AV275" s="12" t="s">
        <v>83</v>
      </c>
      <c r="AW275" s="12" t="s">
        <v>31</v>
      </c>
      <c r="AX275" s="12" t="s">
        <v>74</v>
      </c>
      <c r="AY275" s="151" t="s">
        <v>145</v>
      </c>
    </row>
    <row r="276" spans="2:65" s="12" customFormat="1">
      <c r="B276" s="150"/>
      <c r="D276" s="146" t="s">
        <v>154</v>
      </c>
      <c r="E276" s="151" t="s">
        <v>1</v>
      </c>
      <c r="F276" s="152" t="s">
        <v>1348</v>
      </c>
      <c r="H276" s="153">
        <v>91.2</v>
      </c>
      <c r="I276" s="154"/>
      <c r="L276" s="150"/>
      <c r="M276" s="155"/>
      <c r="T276" s="156"/>
      <c r="AT276" s="151" t="s">
        <v>154</v>
      </c>
      <c r="AU276" s="151" t="s">
        <v>83</v>
      </c>
      <c r="AV276" s="12" t="s">
        <v>83</v>
      </c>
      <c r="AW276" s="12" t="s">
        <v>31</v>
      </c>
      <c r="AX276" s="12" t="s">
        <v>74</v>
      </c>
      <c r="AY276" s="151" t="s">
        <v>145</v>
      </c>
    </row>
    <row r="277" spans="2:65" s="190" customFormat="1">
      <c r="B277" s="194"/>
      <c r="D277" s="146" t="s">
        <v>154</v>
      </c>
      <c r="E277" s="191" t="s">
        <v>1</v>
      </c>
      <c r="F277" s="197" t="s">
        <v>1347</v>
      </c>
      <c r="H277" s="196">
        <v>248.7</v>
      </c>
      <c r="I277" s="195"/>
      <c r="L277" s="194"/>
      <c r="M277" s="193"/>
      <c r="T277" s="192"/>
      <c r="AT277" s="191" t="s">
        <v>154</v>
      </c>
      <c r="AU277" s="191" t="s">
        <v>83</v>
      </c>
      <c r="AV277" s="190" t="s">
        <v>89</v>
      </c>
      <c r="AW277" s="190" t="s">
        <v>31</v>
      </c>
      <c r="AX277" s="190" t="s">
        <v>79</v>
      </c>
      <c r="AY277" s="191" t="s">
        <v>145</v>
      </c>
    </row>
    <row r="278" spans="2:65" s="1" customFormat="1" ht="24.2" customHeight="1">
      <c r="B278" s="30"/>
      <c r="C278" s="189" t="s">
        <v>204</v>
      </c>
      <c r="D278" s="189" t="s">
        <v>147</v>
      </c>
      <c r="E278" s="188" t="s">
        <v>1346</v>
      </c>
      <c r="F278" s="184" t="s">
        <v>1344</v>
      </c>
      <c r="G278" s="187" t="s">
        <v>1238</v>
      </c>
      <c r="H278" s="186">
        <v>4</v>
      </c>
      <c r="I278" s="137"/>
      <c r="J278" s="185">
        <f>ROUND(I278*H278,2)</f>
        <v>0</v>
      </c>
      <c r="K278" s="184" t="s">
        <v>1306</v>
      </c>
      <c r="L278" s="30"/>
      <c r="M278" s="140" t="s">
        <v>1</v>
      </c>
      <c r="N278" s="141" t="s">
        <v>39</v>
      </c>
      <c r="P278" s="142">
        <f>O278*H278</f>
        <v>0</v>
      </c>
      <c r="Q278" s="142">
        <v>3.3799999999999997E-2</v>
      </c>
      <c r="R278" s="142">
        <f>Q278*H278</f>
        <v>0.13519999999999999</v>
      </c>
      <c r="S278" s="142">
        <v>0</v>
      </c>
      <c r="T278" s="143">
        <f>S278*H278</f>
        <v>0</v>
      </c>
      <c r="AR278" s="144" t="s">
        <v>231</v>
      </c>
      <c r="AT278" s="144" t="s">
        <v>147</v>
      </c>
      <c r="AU278" s="144" t="s">
        <v>83</v>
      </c>
      <c r="AY278" s="15" t="s">
        <v>145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5" t="s">
        <v>79</v>
      </c>
      <c r="BK278" s="145">
        <f>ROUND(I278*H278,2)</f>
        <v>0</v>
      </c>
      <c r="BL278" s="15" t="s">
        <v>231</v>
      </c>
      <c r="BM278" s="144" t="s">
        <v>1345</v>
      </c>
    </row>
    <row r="279" spans="2:65" s="1" customFormat="1" ht="19.5">
      <c r="B279" s="30"/>
      <c r="D279" s="146" t="s">
        <v>1303</v>
      </c>
      <c r="F279" s="183" t="s">
        <v>1344</v>
      </c>
      <c r="I279" s="148"/>
      <c r="L279" s="30"/>
      <c r="M279" s="149"/>
      <c r="T279" s="54"/>
      <c r="AT279" s="15" t="s">
        <v>1303</v>
      </c>
      <c r="AU279" s="15" t="s">
        <v>83</v>
      </c>
    </row>
    <row r="280" spans="2:65" s="1" customFormat="1">
      <c r="B280" s="30"/>
      <c r="D280" s="182" t="s">
        <v>1301</v>
      </c>
      <c r="F280" s="181" t="s">
        <v>1343</v>
      </c>
      <c r="I280" s="148"/>
      <c r="L280" s="30"/>
      <c r="M280" s="149"/>
      <c r="T280" s="54"/>
      <c r="AT280" s="15" t="s">
        <v>1301</v>
      </c>
      <c r="AU280" s="15" t="s">
        <v>83</v>
      </c>
    </row>
    <row r="281" spans="2:65" s="1" customFormat="1" ht="16.5" customHeight="1">
      <c r="B281" s="30"/>
      <c r="C281" s="189" t="s">
        <v>426</v>
      </c>
      <c r="D281" s="189" t="s">
        <v>147</v>
      </c>
      <c r="E281" s="188" t="s">
        <v>1342</v>
      </c>
      <c r="F281" s="184" t="s">
        <v>1341</v>
      </c>
      <c r="G281" s="187" t="s">
        <v>166</v>
      </c>
      <c r="H281" s="186">
        <v>157.5</v>
      </c>
      <c r="I281" s="137"/>
      <c r="J281" s="185">
        <f>ROUND(I281*H281,2)</f>
        <v>0</v>
      </c>
      <c r="K281" s="184" t="s">
        <v>1306</v>
      </c>
      <c r="L281" s="30"/>
      <c r="M281" s="140" t="s">
        <v>1</v>
      </c>
      <c r="N281" s="141" t="s">
        <v>39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231</v>
      </c>
      <c r="AT281" s="144" t="s">
        <v>147</v>
      </c>
      <c r="AU281" s="144" t="s">
        <v>83</v>
      </c>
      <c r="AY281" s="15" t="s">
        <v>145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5" t="s">
        <v>79</v>
      </c>
      <c r="BK281" s="145">
        <f>ROUND(I281*H281,2)</f>
        <v>0</v>
      </c>
      <c r="BL281" s="15" t="s">
        <v>231</v>
      </c>
      <c r="BM281" s="144" t="s">
        <v>1340</v>
      </c>
    </row>
    <row r="282" spans="2:65" s="1" customFormat="1">
      <c r="B282" s="30"/>
      <c r="D282" s="146" t="s">
        <v>1303</v>
      </c>
      <c r="F282" s="183" t="s">
        <v>1339</v>
      </c>
      <c r="I282" s="148"/>
      <c r="L282" s="30"/>
      <c r="M282" s="149"/>
      <c r="T282" s="54"/>
      <c r="AT282" s="15" t="s">
        <v>1303</v>
      </c>
      <c r="AU282" s="15" t="s">
        <v>83</v>
      </c>
    </row>
    <row r="283" spans="2:65" s="1" customFormat="1">
      <c r="B283" s="30"/>
      <c r="D283" s="182" t="s">
        <v>1301</v>
      </c>
      <c r="F283" s="181" t="s">
        <v>1338</v>
      </c>
      <c r="I283" s="148"/>
      <c r="L283" s="30"/>
      <c r="M283" s="149"/>
      <c r="T283" s="54"/>
      <c r="AT283" s="15" t="s">
        <v>1301</v>
      </c>
      <c r="AU283" s="15" t="s">
        <v>83</v>
      </c>
    </row>
    <row r="284" spans="2:65" s="13" customFormat="1">
      <c r="B284" s="157"/>
      <c r="D284" s="146" t="s">
        <v>154</v>
      </c>
      <c r="E284" s="158" t="s">
        <v>1</v>
      </c>
      <c r="F284" s="159" t="s">
        <v>1337</v>
      </c>
      <c r="H284" s="158" t="s">
        <v>1</v>
      </c>
      <c r="I284" s="160"/>
      <c r="L284" s="157"/>
      <c r="M284" s="161"/>
      <c r="T284" s="162"/>
      <c r="AT284" s="158" t="s">
        <v>154</v>
      </c>
      <c r="AU284" s="158" t="s">
        <v>83</v>
      </c>
      <c r="AV284" s="13" t="s">
        <v>79</v>
      </c>
      <c r="AW284" s="13" t="s">
        <v>31</v>
      </c>
      <c r="AX284" s="13" t="s">
        <v>74</v>
      </c>
      <c r="AY284" s="158" t="s">
        <v>145</v>
      </c>
    </row>
    <row r="285" spans="2:65" s="12" customFormat="1">
      <c r="B285" s="150"/>
      <c r="D285" s="146" t="s">
        <v>154</v>
      </c>
      <c r="E285" s="151" t="s">
        <v>1</v>
      </c>
      <c r="F285" s="152" t="s">
        <v>1336</v>
      </c>
      <c r="H285" s="153">
        <v>157.5</v>
      </c>
      <c r="I285" s="154"/>
      <c r="L285" s="150"/>
      <c r="M285" s="155"/>
      <c r="T285" s="156"/>
      <c r="AT285" s="151" t="s">
        <v>154</v>
      </c>
      <c r="AU285" s="151" t="s">
        <v>83</v>
      </c>
      <c r="AV285" s="12" t="s">
        <v>83</v>
      </c>
      <c r="AW285" s="12" t="s">
        <v>31</v>
      </c>
      <c r="AX285" s="12" t="s">
        <v>79</v>
      </c>
      <c r="AY285" s="151" t="s">
        <v>145</v>
      </c>
    </row>
    <row r="286" spans="2:65" s="1" customFormat="1" ht="16.5" customHeight="1">
      <c r="B286" s="30"/>
      <c r="C286" s="189" t="s">
        <v>195</v>
      </c>
      <c r="D286" s="189" t="s">
        <v>147</v>
      </c>
      <c r="E286" s="188" t="s">
        <v>1335</v>
      </c>
      <c r="F286" s="184" t="s">
        <v>1334</v>
      </c>
      <c r="G286" s="187" t="s">
        <v>150</v>
      </c>
      <c r="H286" s="186">
        <v>0.50700000000000001</v>
      </c>
      <c r="I286" s="137"/>
      <c r="J286" s="185">
        <f>ROUND(I286*H286,2)</f>
        <v>0</v>
      </c>
      <c r="K286" s="184" t="s">
        <v>1306</v>
      </c>
      <c r="L286" s="30"/>
      <c r="M286" s="140" t="s">
        <v>1</v>
      </c>
      <c r="N286" s="141" t="s">
        <v>39</v>
      </c>
      <c r="P286" s="142">
        <f>O286*H286</f>
        <v>0</v>
      </c>
      <c r="Q286" s="142">
        <v>0</v>
      </c>
      <c r="R286" s="142">
        <f>Q286*H286</f>
        <v>0</v>
      </c>
      <c r="S286" s="142">
        <v>0</v>
      </c>
      <c r="T286" s="143">
        <f>S286*H286</f>
        <v>0</v>
      </c>
      <c r="AR286" s="144" t="s">
        <v>231</v>
      </c>
      <c r="AT286" s="144" t="s">
        <v>147</v>
      </c>
      <c r="AU286" s="144" t="s">
        <v>83</v>
      </c>
      <c r="AY286" s="15" t="s">
        <v>145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5" t="s">
        <v>79</v>
      </c>
      <c r="BK286" s="145">
        <f>ROUND(I286*H286,2)</f>
        <v>0</v>
      </c>
      <c r="BL286" s="15" t="s">
        <v>231</v>
      </c>
      <c r="BM286" s="144" t="s">
        <v>1333</v>
      </c>
    </row>
    <row r="287" spans="2:65" s="1" customFormat="1" ht="19.5">
      <c r="B287" s="30"/>
      <c r="D287" s="146" t="s">
        <v>1303</v>
      </c>
      <c r="F287" s="183" t="s">
        <v>1332</v>
      </c>
      <c r="I287" s="148"/>
      <c r="L287" s="30"/>
      <c r="M287" s="149"/>
      <c r="T287" s="54"/>
      <c r="AT287" s="15" t="s">
        <v>1303</v>
      </c>
      <c r="AU287" s="15" t="s">
        <v>83</v>
      </c>
    </row>
    <row r="288" spans="2:65" s="1" customFormat="1">
      <c r="B288" s="30"/>
      <c r="D288" s="182" t="s">
        <v>1301</v>
      </c>
      <c r="F288" s="181" t="s">
        <v>1331</v>
      </c>
      <c r="I288" s="148"/>
      <c r="L288" s="30"/>
      <c r="M288" s="149"/>
      <c r="T288" s="54"/>
      <c r="AT288" s="15" t="s">
        <v>1301</v>
      </c>
      <c r="AU288" s="15" t="s">
        <v>83</v>
      </c>
    </row>
    <row r="289" spans="2:65" s="1" customFormat="1" ht="16.5" customHeight="1">
      <c r="B289" s="30"/>
      <c r="C289" s="189" t="s">
        <v>219</v>
      </c>
      <c r="D289" s="189" t="s">
        <v>147</v>
      </c>
      <c r="E289" s="188" t="s">
        <v>1330</v>
      </c>
      <c r="F289" s="184" t="s">
        <v>1328</v>
      </c>
      <c r="G289" s="187" t="s">
        <v>171</v>
      </c>
      <c r="H289" s="186">
        <v>4</v>
      </c>
      <c r="I289" s="137"/>
      <c r="J289" s="185">
        <f>ROUND(I289*H289,2)</f>
        <v>0</v>
      </c>
      <c r="K289" s="184" t="s">
        <v>1</v>
      </c>
      <c r="L289" s="30"/>
      <c r="M289" s="140" t="s">
        <v>1</v>
      </c>
      <c r="N289" s="141" t="s">
        <v>39</v>
      </c>
      <c r="P289" s="142">
        <f>O289*H289</f>
        <v>0</v>
      </c>
      <c r="Q289" s="142">
        <v>0</v>
      </c>
      <c r="R289" s="142">
        <f>Q289*H289</f>
        <v>0</v>
      </c>
      <c r="S289" s="142">
        <v>0</v>
      </c>
      <c r="T289" s="143">
        <f>S289*H289</f>
        <v>0</v>
      </c>
      <c r="AR289" s="144" t="s">
        <v>231</v>
      </c>
      <c r="AT289" s="144" t="s">
        <v>147</v>
      </c>
      <c r="AU289" s="144" t="s">
        <v>83</v>
      </c>
      <c r="AY289" s="15" t="s">
        <v>145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5" t="s">
        <v>79</v>
      </c>
      <c r="BK289" s="145">
        <f>ROUND(I289*H289,2)</f>
        <v>0</v>
      </c>
      <c r="BL289" s="15" t="s">
        <v>231</v>
      </c>
      <c r="BM289" s="144" t="s">
        <v>1329</v>
      </c>
    </row>
    <row r="290" spans="2:65" s="1" customFormat="1">
      <c r="B290" s="30"/>
      <c r="D290" s="146" t="s">
        <v>1303</v>
      </c>
      <c r="F290" s="183" t="s">
        <v>1328</v>
      </c>
      <c r="I290" s="148"/>
      <c r="L290" s="30"/>
      <c r="M290" s="149"/>
      <c r="T290" s="54"/>
      <c r="AT290" s="15" t="s">
        <v>1303</v>
      </c>
      <c r="AU290" s="15" t="s">
        <v>83</v>
      </c>
    </row>
    <row r="291" spans="2:65" s="1" customFormat="1" ht="16.5" customHeight="1">
      <c r="B291" s="30"/>
      <c r="C291" s="189" t="s">
        <v>223</v>
      </c>
      <c r="D291" s="189" t="s">
        <v>147</v>
      </c>
      <c r="E291" s="188" t="s">
        <v>1327</v>
      </c>
      <c r="F291" s="184" t="s">
        <v>1325</v>
      </c>
      <c r="G291" s="187" t="s">
        <v>171</v>
      </c>
      <c r="H291" s="186">
        <v>4</v>
      </c>
      <c r="I291" s="137"/>
      <c r="J291" s="185">
        <f>ROUND(I291*H291,2)</f>
        <v>0</v>
      </c>
      <c r="K291" s="184" t="s">
        <v>1</v>
      </c>
      <c r="L291" s="30"/>
      <c r="M291" s="140" t="s">
        <v>1</v>
      </c>
      <c r="N291" s="141" t="s">
        <v>39</v>
      </c>
      <c r="P291" s="142">
        <f>O291*H291</f>
        <v>0</v>
      </c>
      <c r="Q291" s="142">
        <v>0</v>
      </c>
      <c r="R291" s="142">
        <f>Q291*H291</f>
        <v>0</v>
      </c>
      <c r="S291" s="142">
        <v>0</v>
      </c>
      <c r="T291" s="143">
        <f>S291*H291</f>
        <v>0</v>
      </c>
      <c r="AR291" s="144" t="s">
        <v>231</v>
      </c>
      <c r="AT291" s="144" t="s">
        <v>147</v>
      </c>
      <c r="AU291" s="144" t="s">
        <v>83</v>
      </c>
      <c r="AY291" s="15" t="s">
        <v>145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5" t="s">
        <v>79</v>
      </c>
      <c r="BK291" s="145">
        <f>ROUND(I291*H291,2)</f>
        <v>0</v>
      </c>
      <c r="BL291" s="15" t="s">
        <v>231</v>
      </c>
      <c r="BM291" s="144" t="s">
        <v>1326</v>
      </c>
    </row>
    <row r="292" spans="2:65" s="1" customFormat="1">
      <c r="B292" s="30"/>
      <c r="D292" s="146" t="s">
        <v>1303</v>
      </c>
      <c r="F292" s="183" t="s">
        <v>1325</v>
      </c>
      <c r="I292" s="148"/>
      <c r="L292" s="30"/>
      <c r="M292" s="149"/>
      <c r="T292" s="54"/>
      <c r="AT292" s="15" t="s">
        <v>1303</v>
      </c>
      <c r="AU292" s="15" t="s">
        <v>83</v>
      </c>
    </row>
    <row r="293" spans="2:65" s="1" customFormat="1" ht="16.5" customHeight="1">
      <c r="B293" s="30"/>
      <c r="C293" s="189" t="s">
        <v>273</v>
      </c>
      <c r="D293" s="189" t="s">
        <v>147</v>
      </c>
      <c r="E293" s="188" t="s">
        <v>1324</v>
      </c>
      <c r="F293" s="184" t="s">
        <v>1322</v>
      </c>
      <c r="G293" s="187" t="s">
        <v>171</v>
      </c>
      <c r="H293" s="186">
        <v>16</v>
      </c>
      <c r="I293" s="137"/>
      <c r="J293" s="185">
        <f>ROUND(I293*H293,2)</f>
        <v>0</v>
      </c>
      <c r="K293" s="184" t="s">
        <v>1</v>
      </c>
      <c r="L293" s="30"/>
      <c r="M293" s="140" t="s">
        <v>1</v>
      </c>
      <c r="N293" s="141" t="s">
        <v>39</v>
      </c>
      <c r="P293" s="142">
        <f>O293*H293</f>
        <v>0</v>
      </c>
      <c r="Q293" s="142">
        <v>0</v>
      </c>
      <c r="R293" s="142">
        <f>Q293*H293</f>
        <v>0</v>
      </c>
      <c r="S293" s="142">
        <v>0</v>
      </c>
      <c r="T293" s="143">
        <f>S293*H293</f>
        <v>0</v>
      </c>
      <c r="AR293" s="144" t="s">
        <v>231</v>
      </c>
      <c r="AT293" s="144" t="s">
        <v>147</v>
      </c>
      <c r="AU293" s="144" t="s">
        <v>83</v>
      </c>
      <c r="AY293" s="15" t="s">
        <v>145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5" t="s">
        <v>79</v>
      </c>
      <c r="BK293" s="145">
        <f>ROUND(I293*H293,2)</f>
        <v>0</v>
      </c>
      <c r="BL293" s="15" t="s">
        <v>231</v>
      </c>
      <c r="BM293" s="144" t="s">
        <v>1323</v>
      </c>
    </row>
    <row r="294" spans="2:65" s="1" customFormat="1">
      <c r="B294" s="30"/>
      <c r="D294" s="146" t="s">
        <v>1303</v>
      </c>
      <c r="F294" s="183" t="s">
        <v>1322</v>
      </c>
      <c r="I294" s="148"/>
      <c r="L294" s="30"/>
      <c r="M294" s="149"/>
      <c r="T294" s="54"/>
      <c r="AT294" s="15" t="s">
        <v>1303</v>
      </c>
      <c r="AU294" s="15" t="s">
        <v>83</v>
      </c>
    </row>
    <row r="295" spans="2:65" s="1" customFormat="1" ht="24.2" customHeight="1">
      <c r="B295" s="30"/>
      <c r="C295" s="189" t="s">
        <v>511</v>
      </c>
      <c r="D295" s="189" t="s">
        <v>147</v>
      </c>
      <c r="E295" s="188" t="s">
        <v>1321</v>
      </c>
      <c r="F295" s="184" t="s">
        <v>1319</v>
      </c>
      <c r="G295" s="187" t="s">
        <v>171</v>
      </c>
      <c r="H295" s="186">
        <v>16</v>
      </c>
      <c r="I295" s="137"/>
      <c r="J295" s="185">
        <f>ROUND(I295*H295,2)</f>
        <v>0</v>
      </c>
      <c r="K295" s="184" t="s">
        <v>1</v>
      </c>
      <c r="L295" s="30"/>
      <c r="M295" s="140" t="s">
        <v>1</v>
      </c>
      <c r="N295" s="141" t="s">
        <v>39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231</v>
      </c>
      <c r="AT295" s="144" t="s">
        <v>147</v>
      </c>
      <c r="AU295" s="144" t="s">
        <v>83</v>
      </c>
      <c r="AY295" s="15" t="s">
        <v>145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5" t="s">
        <v>79</v>
      </c>
      <c r="BK295" s="145">
        <f>ROUND(I295*H295,2)</f>
        <v>0</v>
      </c>
      <c r="BL295" s="15" t="s">
        <v>231</v>
      </c>
      <c r="BM295" s="144" t="s">
        <v>1320</v>
      </c>
    </row>
    <row r="296" spans="2:65" s="1" customFormat="1" ht="19.5">
      <c r="B296" s="30"/>
      <c r="D296" s="146" t="s">
        <v>1303</v>
      </c>
      <c r="F296" s="183" t="s">
        <v>1319</v>
      </c>
      <c r="I296" s="148"/>
      <c r="L296" s="30"/>
      <c r="M296" s="149"/>
      <c r="T296" s="54"/>
      <c r="AT296" s="15" t="s">
        <v>1303</v>
      </c>
      <c r="AU296" s="15" t="s">
        <v>83</v>
      </c>
    </row>
    <row r="297" spans="2:65" s="11" customFormat="1" ht="22.9" customHeight="1">
      <c r="B297" s="119"/>
      <c r="D297" s="120" t="s">
        <v>73</v>
      </c>
      <c r="E297" s="129" t="s">
        <v>1200</v>
      </c>
      <c r="F297" s="129" t="s">
        <v>1201</v>
      </c>
      <c r="I297" s="122"/>
      <c r="J297" s="130">
        <f>BK297</f>
        <v>0</v>
      </c>
      <c r="L297" s="119"/>
      <c r="M297" s="124"/>
      <c r="P297" s="125">
        <f>SUM(P298:P306)</f>
        <v>0</v>
      </c>
      <c r="R297" s="125">
        <f>SUM(R298:R306)</f>
        <v>2.6000000000000003E-3</v>
      </c>
      <c r="T297" s="126">
        <f>SUM(T298:T306)</f>
        <v>0</v>
      </c>
      <c r="AR297" s="120" t="s">
        <v>83</v>
      </c>
      <c r="AT297" s="127" t="s">
        <v>73</v>
      </c>
      <c r="AU297" s="127" t="s">
        <v>79</v>
      </c>
      <c r="AY297" s="120" t="s">
        <v>145</v>
      </c>
      <c r="BK297" s="128">
        <f>SUM(BK298:BK306)</f>
        <v>0</v>
      </c>
    </row>
    <row r="298" spans="2:65" s="1" customFormat="1" ht="16.5" customHeight="1">
      <c r="B298" s="30"/>
      <c r="C298" s="189" t="s">
        <v>304</v>
      </c>
      <c r="D298" s="189" t="s">
        <v>147</v>
      </c>
      <c r="E298" s="188" t="s">
        <v>1318</v>
      </c>
      <c r="F298" s="184" t="s">
        <v>1317</v>
      </c>
      <c r="G298" s="187" t="s">
        <v>434</v>
      </c>
      <c r="H298" s="186">
        <v>20</v>
      </c>
      <c r="I298" s="137"/>
      <c r="J298" s="185">
        <f>ROUND(I298*H298,2)</f>
        <v>0</v>
      </c>
      <c r="K298" s="184" t="s">
        <v>1306</v>
      </c>
      <c r="L298" s="30"/>
      <c r="M298" s="140" t="s">
        <v>1</v>
      </c>
      <c r="N298" s="141" t="s">
        <v>39</v>
      </c>
      <c r="P298" s="142">
        <f>O298*H298</f>
        <v>0</v>
      </c>
      <c r="Q298" s="142">
        <v>4.0000000000000003E-5</v>
      </c>
      <c r="R298" s="142">
        <f>Q298*H298</f>
        <v>8.0000000000000004E-4</v>
      </c>
      <c r="S298" s="142">
        <v>0</v>
      </c>
      <c r="T298" s="143">
        <f>S298*H298</f>
        <v>0</v>
      </c>
      <c r="AR298" s="144" t="s">
        <v>231</v>
      </c>
      <c r="AT298" s="144" t="s">
        <v>147</v>
      </c>
      <c r="AU298" s="144" t="s">
        <v>83</v>
      </c>
      <c r="AY298" s="15" t="s">
        <v>145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5" t="s">
        <v>79</v>
      </c>
      <c r="BK298" s="145">
        <f>ROUND(I298*H298,2)</f>
        <v>0</v>
      </c>
      <c r="BL298" s="15" t="s">
        <v>231</v>
      </c>
      <c r="BM298" s="144" t="s">
        <v>1316</v>
      </c>
    </row>
    <row r="299" spans="2:65" s="1" customFormat="1">
      <c r="B299" s="30"/>
      <c r="D299" s="146" t="s">
        <v>1303</v>
      </c>
      <c r="F299" s="183" t="s">
        <v>1315</v>
      </c>
      <c r="I299" s="148"/>
      <c r="L299" s="30"/>
      <c r="M299" s="149"/>
      <c r="T299" s="54"/>
      <c r="AT299" s="15" t="s">
        <v>1303</v>
      </c>
      <c r="AU299" s="15" t="s">
        <v>83</v>
      </c>
    </row>
    <row r="300" spans="2:65" s="1" customFormat="1">
      <c r="B300" s="30"/>
      <c r="D300" s="182" t="s">
        <v>1301</v>
      </c>
      <c r="F300" s="181" t="s">
        <v>1314</v>
      </c>
      <c r="I300" s="148"/>
      <c r="L300" s="30"/>
      <c r="M300" s="149"/>
      <c r="T300" s="54"/>
      <c r="AT300" s="15" t="s">
        <v>1301</v>
      </c>
      <c r="AU300" s="15" t="s">
        <v>83</v>
      </c>
    </row>
    <row r="301" spans="2:65" s="1" customFormat="1" ht="16.5" customHeight="1">
      <c r="B301" s="30"/>
      <c r="C301" s="189" t="s">
        <v>309</v>
      </c>
      <c r="D301" s="189" t="s">
        <v>147</v>
      </c>
      <c r="E301" s="188" t="s">
        <v>1313</v>
      </c>
      <c r="F301" s="184" t="s">
        <v>1312</v>
      </c>
      <c r="G301" s="187" t="s">
        <v>434</v>
      </c>
      <c r="H301" s="186">
        <v>20</v>
      </c>
      <c r="I301" s="137"/>
      <c r="J301" s="185">
        <f>ROUND(I301*H301,2)</f>
        <v>0</v>
      </c>
      <c r="K301" s="184" t="s">
        <v>1306</v>
      </c>
      <c r="L301" s="30"/>
      <c r="M301" s="140" t="s">
        <v>1</v>
      </c>
      <c r="N301" s="141" t="s">
        <v>39</v>
      </c>
      <c r="P301" s="142">
        <f>O301*H301</f>
        <v>0</v>
      </c>
      <c r="Q301" s="142">
        <v>3.0000000000000001E-5</v>
      </c>
      <c r="R301" s="142">
        <f>Q301*H301</f>
        <v>6.0000000000000006E-4</v>
      </c>
      <c r="S301" s="142">
        <v>0</v>
      </c>
      <c r="T301" s="143">
        <f>S301*H301</f>
        <v>0</v>
      </c>
      <c r="AR301" s="144" t="s">
        <v>231</v>
      </c>
      <c r="AT301" s="144" t="s">
        <v>147</v>
      </c>
      <c r="AU301" s="144" t="s">
        <v>83</v>
      </c>
      <c r="AY301" s="15" t="s">
        <v>145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5" t="s">
        <v>79</v>
      </c>
      <c r="BK301" s="145">
        <f>ROUND(I301*H301,2)</f>
        <v>0</v>
      </c>
      <c r="BL301" s="15" t="s">
        <v>231</v>
      </c>
      <c r="BM301" s="144" t="s">
        <v>1311</v>
      </c>
    </row>
    <row r="302" spans="2:65" s="1" customFormat="1">
      <c r="B302" s="30"/>
      <c r="D302" s="146" t="s">
        <v>1303</v>
      </c>
      <c r="F302" s="183" t="s">
        <v>1310</v>
      </c>
      <c r="I302" s="148"/>
      <c r="L302" s="30"/>
      <c r="M302" s="149"/>
      <c r="T302" s="54"/>
      <c r="AT302" s="15" t="s">
        <v>1303</v>
      </c>
      <c r="AU302" s="15" t="s">
        <v>83</v>
      </c>
    </row>
    <row r="303" spans="2:65" s="1" customFormat="1">
      <c r="B303" s="30"/>
      <c r="D303" s="182" t="s">
        <v>1301</v>
      </c>
      <c r="F303" s="181" t="s">
        <v>1309</v>
      </c>
      <c r="I303" s="148"/>
      <c r="L303" s="30"/>
      <c r="M303" s="149"/>
      <c r="T303" s="54"/>
      <c r="AT303" s="15" t="s">
        <v>1301</v>
      </c>
      <c r="AU303" s="15" t="s">
        <v>83</v>
      </c>
    </row>
    <row r="304" spans="2:65" s="1" customFormat="1" ht="16.5" customHeight="1">
      <c r="B304" s="30"/>
      <c r="C304" s="189" t="s">
        <v>315</v>
      </c>
      <c r="D304" s="189" t="s">
        <v>147</v>
      </c>
      <c r="E304" s="188" t="s">
        <v>1308</v>
      </c>
      <c r="F304" s="184" t="s">
        <v>1307</v>
      </c>
      <c r="G304" s="187" t="s">
        <v>434</v>
      </c>
      <c r="H304" s="186">
        <v>20</v>
      </c>
      <c r="I304" s="137"/>
      <c r="J304" s="185">
        <f>ROUND(I304*H304,2)</f>
        <v>0</v>
      </c>
      <c r="K304" s="184" t="s">
        <v>1306</v>
      </c>
      <c r="L304" s="30"/>
      <c r="M304" s="140" t="s">
        <v>1</v>
      </c>
      <c r="N304" s="141" t="s">
        <v>39</v>
      </c>
      <c r="P304" s="142">
        <f>O304*H304</f>
        <v>0</v>
      </c>
      <c r="Q304" s="142">
        <v>6.0000000000000002E-5</v>
      </c>
      <c r="R304" s="142">
        <f>Q304*H304</f>
        <v>1.2000000000000001E-3</v>
      </c>
      <c r="S304" s="142">
        <v>0</v>
      </c>
      <c r="T304" s="143">
        <f>S304*H304</f>
        <v>0</v>
      </c>
      <c r="AR304" s="144" t="s">
        <v>231</v>
      </c>
      <c r="AT304" s="144" t="s">
        <v>147</v>
      </c>
      <c r="AU304" s="144" t="s">
        <v>83</v>
      </c>
      <c r="AY304" s="15" t="s">
        <v>145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5" t="s">
        <v>79</v>
      </c>
      <c r="BK304" s="145">
        <f>ROUND(I304*H304,2)</f>
        <v>0</v>
      </c>
      <c r="BL304" s="15" t="s">
        <v>231</v>
      </c>
      <c r="BM304" s="144" t="s">
        <v>1305</v>
      </c>
    </row>
    <row r="305" spans="2:47" s="1" customFormat="1">
      <c r="B305" s="30"/>
      <c r="D305" s="146" t="s">
        <v>1303</v>
      </c>
      <c r="F305" s="183" t="s">
        <v>1304</v>
      </c>
      <c r="I305" s="148"/>
      <c r="L305" s="30"/>
      <c r="M305" s="149"/>
      <c r="T305" s="54"/>
      <c r="AT305" s="15" t="s">
        <v>1303</v>
      </c>
      <c r="AU305" s="15" t="s">
        <v>83</v>
      </c>
    </row>
    <row r="306" spans="2:47" s="1" customFormat="1">
      <c r="B306" s="30"/>
      <c r="D306" s="182" t="s">
        <v>1301</v>
      </c>
      <c r="F306" s="181" t="s">
        <v>1302</v>
      </c>
      <c r="I306" s="148"/>
      <c r="L306" s="30"/>
      <c r="M306" s="180"/>
      <c r="N306" s="176"/>
      <c r="O306" s="176"/>
      <c r="P306" s="176"/>
      <c r="Q306" s="176"/>
      <c r="R306" s="176"/>
      <c r="S306" s="176"/>
      <c r="T306" s="179"/>
      <c r="AT306" s="15" t="s">
        <v>1301</v>
      </c>
      <c r="AU306" s="15" t="s">
        <v>83</v>
      </c>
    </row>
    <row r="307" spans="2:47" s="1" customFormat="1" ht="6.95" customHeight="1">
      <c r="B307" s="42"/>
      <c r="C307" s="43"/>
      <c r="D307" s="43"/>
      <c r="E307" s="43"/>
      <c r="F307" s="43"/>
      <c r="G307" s="43"/>
      <c r="H307" s="43"/>
      <c r="I307" s="43"/>
      <c r="J307" s="43"/>
      <c r="K307" s="43"/>
      <c r="L307" s="30"/>
    </row>
  </sheetData>
  <sheetProtection password="CC35" sheet="1" objects="1" scenarios="1" formatColumns="0" formatRows="0" autoFilter="0"/>
  <autoFilter ref="C81:K306" xr:uid="{00000000-0009-0000-0000-000003000000}"/>
  <mergeCells count="6">
    <mergeCell ref="E74:H74"/>
    <mergeCell ref="L2:V2"/>
    <mergeCell ref="E7:H7"/>
    <mergeCell ref="E16:H16"/>
    <mergeCell ref="E25:H25"/>
    <mergeCell ref="E46:H46"/>
  </mergeCells>
  <hyperlinks>
    <hyperlink ref="F87" r:id="rId1" xr:uid="{00000000-0004-0000-0300-000000000000}"/>
    <hyperlink ref="F93" r:id="rId2" xr:uid="{00000000-0004-0000-0300-000001000000}"/>
    <hyperlink ref="F97" r:id="rId3" xr:uid="{00000000-0004-0000-0300-000002000000}"/>
    <hyperlink ref="F100" r:id="rId4" xr:uid="{00000000-0004-0000-0300-000003000000}"/>
    <hyperlink ref="F103" r:id="rId5" xr:uid="{00000000-0004-0000-0300-000004000000}"/>
    <hyperlink ref="F106" r:id="rId6" xr:uid="{00000000-0004-0000-0300-000005000000}"/>
    <hyperlink ref="F161" r:id="rId7" xr:uid="{00000000-0004-0000-0300-000006000000}"/>
    <hyperlink ref="F164" r:id="rId8" xr:uid="{00000000-0004-0000-0300-000007000000}"/>
    <hyperlink ref="F168" r:id="rId9" xr:uid="{00000000-0004-0000-0300-000008000000}"/>
    <hyperlink ref="F177" r:id="rId10" xr:uid="{00000000-0004-0000-0300-000009000000}"/>
    <hyperlink ref="F186" r:id="rId11" xr:uid="{00000000-0004-0000-0300-00000A000000}"/>
    <hyperlink ref="F195" r:id="rId12" xr:uid="{00000000-0004-0000-0300-00000B000000}"/>
    <hyperlink ref="F203" r:id="rId13" xr:uid="{00000000-0004-0000-0300-00000C000000}"/>
    <hyperlink ref="F207" r:id="rId14" xr:uid="{00000000-0004-0000-0300-00000D000000}"/>
    <hyperlink ref="F211" r:id="rId15" xr:uid="{00000000-0004-0000-0300-00000E000000}"/>
    <hyperlink ref="F214" r:id="rId16" xr:uid="{00000000-0004-0000-0300-00000F000000}"/>
    <hyperlink ref="F218" r:id="rId17" xr:uid="{00000000-0004-0000-0300-000010000000}"/>
    <hyperlink ref="F221" r:id="rId18" xr:uid="{00000000-0004-0000-0300-000011000000}"/>
    <hyperlink ref="F227" r:id="rId19" xr:uid="{00000000-0004-0000-0300-000012000000}"/>
    <hyperlink ref="F230" r:id="rId20" xr:uid="{00000000-0004-0000-0300-000013000000}"/>
    <hyperlink ref="F233" r:id="rId21" xr:uid="{00000000-0004-0000-0300-000014000000}"/>
    <hyperlink ref="F236" r:id="rId22" xr:uid="{00000000-0004-0000-0300-000015000000}"/>
    <hyperlink ref="F239" r:id="rId23" xr:uid="{00000000-0004-0000-0300-000016000000}"/>
    <hyperlink ref="F243" r:id="rId24" xr:uid="{00000000-0004-0000-0300-000017000000}"/>
    <hyperlink ref="F246" r:id="rId25" xr:uid="{00000000-0004-0000-0300-000018000000}"/>
    <hyperlink ref="F259" r:id="rId26" xr:uid="{00000000-0004-0000-0300-000019000000}"/>
    <hyperlink ref="F262" r:id="rId27" xr:uid="{00000000-0004-0000-0300-00001A000000}"/>
    <hyperlink ref="F265" r:id="rId28" xr:uid="{00000000-0004-0000-0300-00001B000000}"/>
    <hyperlink ref="F268" r:id="rId29" xr:uid="{00000000-0004-0000-0300-00001C000000}"/>
    <hyperlink ref="F271" r:id="rId30" xr:uid="{00000000-0004-0000-0300-00001D000000}"/>
    <hyperlink ref="F274" r:id="rId31" xr:uid="{00000000-0004-0000-0300-00001E000000}"/>
    <hyperlink ref="F280" r:id="rId32" xr:uid="{00000000-0004-0000-0300-00001F000000}"/>
    <hyperlink ref="F283" r:id="rId33" xr:uid="{00000000-0004-0000-0300-000020000000}"/>
    <hyperlink ref="F288" r:id="rId34" xr:uid="{00000000-0004-0000-0300-000021000000}"/>
    <hyperlink ref="F300" r:id="rId35" xr:uid="{00000000-0004-0000-0300-000022000000}"/>
    <hyperlink ref="F303" r:id="rId36" xr:uid="{00000000-0004-0000-0300-000023000000}"/>
    <hyperlink ref="F306" r:id="rId37" xr:uid="{00000000-0004-0000-0300-000024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38"/>
  <headerFooter>
    <oddFooter>&amp;CStrana &amp;P z &amp;N</oddFooter>
  </headerFooter>
  <drawing r:id="rId3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36" t="s">
        <v>5</v>
      </c>
      <c r="M2" s="537"/>
      <c r="N2" s="537"/>
      <c r="O2" s="537"/>
      <c r="P2" s="537"/>
      <c r="Q2" s="537"/>
      <c r="R2" s="537"/>
      <c r="S2" s="537"/>
      <c r="T2" s="537"/>
      <c r="U2" s="537"/>
      <c r="V2" s="537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101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551" t="str">
        <f>'Rekapitulace stavby'!K6</f>
        <v>Podkrovní vestavba budovy č.p. 1 v Českém Brodě</v>
      </c>
      <c r="F7" s="552"/>
      <c r="G7" s="552"/>
      <c r="H7" s="552"/>
      <c r="L7" s="18"/>
    </row>
    <row r="8" spans="2:46" s="1" customFormat="1" ht="12" customHeight="1">
      <c r="B8" s="30"/>
      <c r="D8" s="25" t="s">
        <v>102</v>
      </c>
      <c r="L8" s="30"/>
    </row>
    <row r="9" spans="2:46" s="1" customFormat="1" ht="16.5" customHeight="1">
      <c r="B9" s="30"/>
      <c r="E9" s="530" t="s">
        <v>1240</v>
      </c>
      <c r="F9" s="550"/>
      <c r="G9" s="550"/>
      <c r="H9" s="55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30. 8. 2023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553" t="str">
        <f>'Rekapitulace stavby'!E14</f>
        <v>Vyplň údaj</v>
      </c>
      <c r="F18" s="545"/>
      <c r="G18" s="545"/>
      <c r="H18" s="545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87"/>
      <c r="E27" s="549" t="s">
        <v>1</v>
      </c>
      <c r="F27" s="549"/>
      <c r="G27" s="549"/>
      <c r="H27" s="54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34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45" customHeight="1">
      <c r="B33" s="30"/>
      <c r="D33" s="53" t="s">
        <v>38</v>
      </c>
      <c r="E33" s="25" t="s">
        <v>39</v>
      </c>
      <c r="F33" s="89">
        <f>ROUND((SUM(BE118:BE121)),  2)</f>
        <v>0</v>
      </c>
      <c r="I33" s="90">
        <v>0.21</v>
      </c>
      <c r="J33" s="89">
        <f>ROUND(((SUM(BE118:BE121))*I33),  2)</f>
        <v>0</v>
      </c>
      <c r="L33" s="30"/>
    </row>
    <row r="34" spans="2:12" s="1" customFormat="1" ht="14.45" customHeight="1">
      <c r="B34" s="30"/>
      <c r="E34" s="25" t="s">
        <v>40</v>
      </c>
      <c r="F34" s="89">
        <f>ROUND((SUM(BF118:BF121)),  2)</f>
        <v>0</v>
      </c>
      <c r="I34" s="90">
        <v>0.12</v>
      </c>
      <c r="J34" s="89">
        <f>ROUND(((SUM(BF118:BF121))*I34),  2)</f>
        <v>0</v>
      </c>
      <c r="L34" s="30"/>
    </row>
    <row r="35" spans="2:12" s="1" customFormat="1" ht="14.45" hidden="1" customHeight="1">
      <c r="B35" s="30"/>
      <c r="E35" s="25" t="s">
        <v>41</v>
      </c>
      <c r="F35" s="89">
        <f>ROUND((SUM(BG118:BG121)),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42</v>
      </c>
      <c r="F36" s="89">
        <f>ROUND((SUM(BH118:BH121)),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43</v>
      </c>
      <c r="F37" s="89">
        <f>ROUND((SUM(BI118:BI121)),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49</v>
      </c>
      <c r="E61" s="32"/>
      <c r="F61" s="97" t="s">
        <v>50</v>
      </c>
      <c r="G61" s="41" t="s">
        <v>49</v>
      </c>
      <c r="H61" s="32"/>
      <c r="I61" s="32"/>
      <c r="J61" s="98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49</v>
      </c>
      <c r="E76" s="32"/>
      <c r="F76" s="97" t="s">
        <v>50</v>
      </c>
      <c r="G76" s="41" t="s">
        <v>49</v>
      </c>
      <c r="H76" s="32"/>
      <c r="I76" s="32"/>
      <c r="J76" s="98" t="s">
        <v>50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551" t="str">
        <f>E7</f>
        <v>Podkrovní vestavba budovy č.p. 1 v Českém Brodě</v>
      </c>
      <c r="F85" s="552"/>
      <c r="G85" s="552"/>
      <c r="H85" s="552"/>
      <c r="L85" s="30"/>
    </row>
    <row r="86" spans="2:47" s="1" customFormat="1" ht="12" customHeight="1">
      <c r="B86" s="30"/>
      <c r="C86" s="25" t="s">
        <v>102</v>
      </c>
      <c r="L86" s="30"/>
    </row>
    <row r="87" spans="2:47" s="1" customFormat="1" ht="16.5" customHeight="1">
      <c r="B87" s="30"/>
      <c r="E87" s="530" t="str">
        <f>E9</f>
        <v>3 - Zdravotechnika</v>
      </c>
      <c r="F87" s="550"/>
      <c r="G87" s="550"/>
      <c r="H87" s="550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parc. č. st. 7 v Českém Brodě</v>
      </c>
      <c r="I89" s="25" t="s">
        <v>22</v>
      </c>
      <c r="J89" s="50" t="str">
        <f>IF(J12="","",J12)</f>
        <v>30. 8. 2023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30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105</v>
      </c>
      <c r="D94" s="91"/>
      <c r="E94" s="91"/>
      <c r="F94" s="91"/>
      <c r="G94" s="91"/>
      <c r="H94" s="91"/>
      <c r="I94" s="91"/>
      <c r="J94" s="100" t="s">
        <v>106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107</v>
      </c>
      <c r="J96" s="64">
        <f>J118</f>
        <v>0</v>
      </c>
      <c r="L96" s="30"/>
      <c r="AU96" s="15" t="s">
        <v>108</v>
      </c>
    </row>
    <row r="97" spans="2:12" s="8" customFormat="1" ht="24.95" customHeight="1">
      <c r="B97" s="102"/>
      <c r="D97" s="103" t="s">
        <v>116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1241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130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551" t="str">
        <f>E7</f>
        <v>Podkrovní vestavba budovy č.p. 1 v Českém Brodě</v>
      </c>
      <c r="F108" s="552"/>
      <c r="G108" s="552"/>
      <c r="H108" s="552"/>
      <c r="L108" s="30"/>
    </row>
    <row r="109" spans="2:12" s="1" customFormat="1" ht="12" customHeight="1">
      <c r="B109" s="30"/>
      <c r="C109" s="25" t="s">
        <v>102</v>
      </c>
      <c r="L109" s="30"/>
    </row>
    <row r="110" spans="2:12" s="1" customFormat="1" ht="16.5" customHeight="1">
      <c r="B110" s="30"/>
      <c r="E110" s="530" t="str">
        <f>E9</f>
        <v>3 - Zdravotechnika</v>
      </c>
      <c r="F110" s="550"/>
      <c r="G110" s="550"/>
      <c r="H110" s="550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>parc. č. st. 7 v Českém Brodě</v>
      </c>
      <c r="I112" s="25" t="s">
        <v>22</v>
      </c>
      <c r="J112" s="50" t="str">
        <f>IF(J12="","",J12)</f>
        <v>30. 8. 2023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 xml:space="preserve"> </v>
      </c>
      <c r="I114" s="25" t="s">
        <v>30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28</v>
      </c>
      <c r="F115" s="23" t="str">
        <f>IF(E18="","",E18)</f>
        <v>Vyplň údaj</v>
      </c>
      <c r="I115" s="25" t="s">
        <v>32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131</v>
      </c>
      <c r="D117" s="112" t="s">
        <v>59</v>
      </c>
      <c r="E117" s="112" t="s">
        <v>55</v>
      </c>
      <c r="F117" s="112" t="s">
        <v>56</v>
      </c>
      <c r="G117" s="112" t="s">
        <v>132</v>
      </c>
      <c r="H117" s="112" t="s">
        <v>133</v>
      </c>
      <c r="I117" s="112" t="s">
        <v>134</v>
      </c>
      <c r="J117" s="113" t="s">
        <v>106</v>
      </c>
      <c r="K117" s="114" t="s">
        <v>135</v>
      </c>
      <c r="L117" s="110"/>
      <c r="M117" s="57" t="s">
        <v>1</v>
      </c>
      <c r="N117" s="58" t="s">
        <v>38</v>
      </c>
      <c r="O117" s="58" t="s">
        <v>136</v>
      </c>
      <c r="P117" s="58" t="s">
        <v>137</v>
      </c>
      <c r="Q117" s="58" t="s">
        <v>138</v>
      </c>
      <c r="R117" s="58" t="s">
        <v>139</v>
      </c>
      <c r="S117" s="58" t="s">
        <v>140</v>
      </c>
      <c r="T117" s="59" t="s">
        <v>141</v>
      </c>
    </row>
    <row r="118" spans="2:65" s="1" customFormat="1" ht="22.9" customHeight="1">
      <c r="B118" s="30"/>
      <c r="C118" s="62" t="s">
        <v>142</v>
      </c>
      <c r="J118" s="115">
        <f>BK118</f>
        <v>0</v>
      </c>
      <c r="L118" s="30"/>
      <c r="M118" s="60"/>
      <c r="N118" s="51"/>
      <c r="O118" s="51"/>
      <c r="P118" s="116">
        <f>P119</f>
        <v>0</v>
      </c>
      <c r="Q118" s="51"/>
      <c r="R118" s="116">
        <f>R119</f>
        <v>1.1199999999999999E-3</v>
      </c>
      <c r="S118" s="51"/>
      <c r="T118" s="117">
        <f>T119</f>
        <v>0</v>
      </c>
      <c r="AT118" s="15" t="s">
        <v>73</v>
      </c>
      <c r="AU118" s="15" t="s">
        <v>108</v>
      </c>
      <c r="BK118" s="118">
        <f>BK119</f>
        <v>0</v>
      </c>
    </row>
    <row r="119" spans="2:65" s="11" customFormat="1" ht="25.9" customHeight="1">
      <c r="B119" s="119"/>
      <c r="D119" s="120" t="s">
        <v>73</v>
      </c>
      <c r="E119" s="121" t="s">
        <v>371</v>
      </c>
      <c r="F119" s="121" t="s">
        <v>372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1.1199999999999999E-3</v>
      </c>
      <c r="T119" s="126">
        <f>T120</f>
        <v>0</v>
      </c>
      <c r="AR119" s="120" t="s">
        <v>83</v>
      </c>
      <c r="AT119" s="127" t="s">
        <v>73</v>
      </c>
      <c r="AU119" s="127" t="s">
        <v>74</v>
      </c>
      <c r="AY119" s="120" t="s">
        <v>145</v>
      </c>
      <c r="BK119" s="128">
        <f>BK120</f>
        <v>0</v>
      </c>
    </row>
    <row r="120" spans="2:65" s="11" customFormat="1" ht="22.9" customHeight="1">
      <c r="B120" s="119"/>
      <c r="D120" s="120" t="s">
        <v>73</v>
      </c>
      <c r="E120" s="129" t="s">
        <v>1242</v>
      </c>
      <c r="F120" s="129" t="s">
        <v>1243</v>
      </c>
      <c r="I120" s="122"/>
      <c r="J120" s="130">
        <f>BK120</f>
        <v>0</v>
      </c>
      <c r="L120" s="119"/>
      <c r="M120" s="124"/>
      <c r="P120" s="125">
        <f>P121</f>
        <v>0</v>
      </c>
      <c r="R120" s="125">
        <f>R121</f>
        <v>1.1199999999999999E-3</v>
      </c>
      <c r="T120" s="126">
        <f>T121</f>
        <v>0</v>
      </c>
      <c r="AR120" s="120" t="s">
        <v>83</v>
      </c>
      <c r="AT120" s="127" t="s">
        <v>73</v>
      </c>
      <c r="AU120" s="127" t="s">
        <v>79</v>
      </c>
      <c r="AY120" s="120" t="s">
        <v>145</v>
      </c>
      <c r="BK120" s="128">
        <f>BK121</f>
        <v>0</v>
      </c>
    </row>
    <row r="121" spans="2:65" s="1" customFormat="1" ht="16.5" customHeight="1">
      <c r="B121" s="131"/>
      <c r="C121" s="132" t="s">
        <v>79</v>
      </c>
      <c r="D121" s="132" t="s">
        <v>147</v>
      </c>
      <c r="E121" s="133" t="s">
        <v>1244</v>
      </c>
      <c r="F121" s="134" t="s">
        <v>1245</v>
      </c>
      <c r="G121" s="135" t="s">
        <v>1238</v>
      </c>
      <c r="H121" s="136">
        <v>1</v>
      </c>
      <c r="I121" s="137"/>
      <c r="J121" s="138">
        <f>ROUND(I121*H121,2)</f>
        <v>0</v>
      </c>
      <c r="K121" s="139"/>
      <c r="L121" s="30"/>
      <c r="M121" s="174" t="s">
        <v>1</v>
      </c>
      <c r="N121" s="175" t="s">
        <v>39</v>
      </c>
      <c r="O121" s="176"/>
      <c r="P121" s="177">
        <f>O121*H121</f>
        <v>0</v>
      </c>
      <c r="Q121" s="177">
        <v>1.1199999999999999E-3</v>
      </c>
      <c r="R121" s="177">
        <f>Q121*H121</f>
        <v>1.1199999999999999E-3</v>
      </c>
      <c r="S121" s="177">
        <v>0</v>
      </c>
      <c r="T121" s="178">
        <f>S121*H121</f>
        <v>0</v>
      </c>
      <c r="AR121" s="144" t="s">
        <v>231</v>
      </c>
      <c r="AT121" s="144" t="s">
        <v>147</v>
      </c>
      <c r="AU121" s="144" t="s">
        <v>83</v>
      </c>
      <c r="AY121" s="15" t="s">
        <v>145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79</v>
      </c>
      <c r="BK121" s="145">
        <f>ROUND(I121*H121,2)</f>
        <v>0</v>
      </c>
      <c r="BL121" s="15" t="s">
        <v>231</v>
      </c>
      <c r="BM121" s="144" t="s">
        <v>1246</v>
      </c>
    </row>
    <row r="122" spans="2:65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30"/>
    </row>
  </sheetData>
  <autoFilter ref="C117:K121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4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537"/>
      <c r="M2" s="537"/>
      <c r="N2" s="537"/>
      <c r="O2" s="537"/>
      <c r="P2" s="537"/>
      <c r="Q2" s="537"/>
      <c r="R2" s="537"/>
      <c r="S2" s="537"/>
      <c r="T2" s="537"/>
      <c r="U2" s="537"/>
      <c r="V2" s="537"/>
      <c r="AT2" s="15" t="s">
        <v>2045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101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6.5" customHeight="1">
      <c r="B7" s="30"/>
      <c r="E7" s="530" t="s">
        <v>2044</v>
      </c>
      <c r="F7" s="550"/>
      <c r="G7" s="550"/>
      <c r="H7" s="550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26</v>
      </c>
      <c r="I10" s="25" t="s">
        <v>22</v>
      </c>
      <c r="J10" s="50" t="str">
        <f>'[3]Rekapitulace stavby'!AN8</f>
        <v>12. 9. 2023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tr">
        <f>IF('[3]Rekapitulace stavby'!AN10="","",'[3]Rekapitulace stavby'!AN10)</f>
        <v/>
      </c>
      <c r="L12" s="30"/>
    </row>
    <row r="13" spans="2:46" s="1" customFormat="1" ht="18" customHeight="1">
      <c r="B13" s="30"/>
      <c r="E13" s="23" t="str">
        <f>IF('[3]Rekapitulace stavby'!E11="","",'[3]Rekapitulace stavby'!E11)</f>
        <v xml:space="preserve"> </v>
      </c>
      <c r="I13" s="25" t="s">
        <v>27</v>
      </c>
      <c r="J13" s="23" t="str">
        <f>IF('[3]Rekapitulace stavby'!AN11="","",'[3]Rekapitulace stavby'!AN11)</f>
        <v/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28</v>
      </c>
      <c r="I15" s="25" t="s">
        <v>25</v>
      </c>
      <c r="J15" s="26" t="str">
        <f>'[3]Rekapitulace stavby'!AN13</f>
        <v>Vyplň údaj</v>
      </c>
      <c r="L15" s="30"/>
    </row>
    <row r="16" spans="2:46" s="1" customFormat="1" ht="18" customHeight="1">
      <c r="B16" s="30"/>
      <c r="E16" s="553" t="str">
        <f>'[3]Rekapitulace stavby'!E14</f>
        <v>Vyplň údaj</v>
      </c>
      <c r="F16" s="545"/>
      <c r="G16" s="545"/>
      <c r="H16" s="545"/>
      <c r="I16" s="25" t="s">
        <v>27</v>
      </c>
      <c r="J16" s="26" t="str">
        <f>'[3]Rekapitulace stavby'!AN14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30</v>
      </c>
      <c r="I18" s="25" t="s">
        <v>25</v>
      </c>
      <c r="J18" s="23" t="str">
        <f>IF('[3]Rekapitulace stavby'!AN16="","",'[3]Rekapitulace stavby'!AN16)</f>
        <v/>
      </c>
      <c r="L18" s="30"/>
    </row>
    <row r="19" spans="2:12" s="1" customFormat="1" ht="18" customHeight="1">
      <c r="B19" s="30"/>
      <c r="E19" s="23" t="str">
        <f>IF('[3]Rekapitulace stavby'!E17="","",'[3]Rekapitulace stavby'!E17)</f>
        <v xml:space="preserve"> </v>
      </c>
      <c r="I19" s="25" t="s">
        <v>27</v>
      </c>
      <c r="J19" s="23" t="str">
        <f>IF('[3]Rekapitulace stavby'!AN17="","",'[3]Rekapitulace stavby'!AN17)</f>
        <v/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32</v>
      </c>
      <c r="I21" s="25" t="s">
        <v>25</v>
      </c>
      <c r="J21" s="23" t="str">
        <f>IF('[3]Rekapitulace stavby'!AN19="","",'[3]Rekapitulace stavby'!AN19)</f>
        <v/>
      </c>
      <c r="L21" s="30"/>
    </row>
    <row r="22" spans="2:12" s="1" customFormat="1" ht="18" customHeight="1">
      <c r="B22" s="30"/>
      <c r="E22" s="23" t="str">
        <f>IF('[3]Rekapitulace stavby'!E20="","",'[3]Rekapitulace stavby'!E20)</f>
        <v xml:space="preserve"> </v>
      </c>
      <c r="I22" s="25" t="s">
        <v>27</v>
      </c>
      <c r="J22" s="23" t="str">
        <f>IF('[3]Rekapitulace stavby'!AN20="","",'[3]Rekapitulace stavby'!AN20)</f>
        <v/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33</v>
      </c>
      <c r="L24" s="30"/>
    </row>
    <row r="25" spans="2:12" s="7" customFormat="1" ht="47.25" customHeight="1">
      <c r="B25" s="87"/>
      <c r="E25" s="549" t="s">
        <v>1624</v>
      </c>
      <c r="F25" s="549"/>
      <c r="G25" s="549"/>
      <c r="H25" s="549"/>
      <c r="L25" s="87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8" t="s">
        <v>34</v>
      </c>
      <c r="J28" s="64">
        <f>ROUND(J82,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36</v>
      </c>
      <c r="I30" s="33" t="s">
        <v>35</v>
      </c>
      <c r="J30" s="33" t="s">
        <v>37</v>
      </c>
      <c r="L30" s="30"/>
    </row>
    <row r="31" spans="2:12" s="1" customFormat="1" ht="14.45" customHeight="1">
      <c r="B31" s="30"/>
      <c r="D31" s="53" t="s">
        <v>38</v>
      </c>
      <c r="E31" s="25" t="s">
        <v>39</v>
      </c>
      <c r="F31" s="89">
        <f>ROUND((SUM(BE82:BE348)),  2)</f>
        <v>0</v>
      </c>
      <c r="I31" s="90">
        <v>0.21</v>
      </c>
      <c r="J31" s="89">
        <f>ROUND(((SUM(BE82:BE348))*I31),  2)</f>
        <v>0</v>
      </c>
      <c r="L31" s="30"/>
    </row>
    <row r="32" spans="2:12" s="1" customFormat="1" ht="14.45" customHeight="1">
      <c r="B32" s="30"/>
      <c r="E32" s="25" t="s">
        <v>40</v>
      </c>
      <c r="F32" s="89">
        <f>ROUND((SUM(BF82:BF348)),  2)</f>
        <v>0</v>
      </c>
      <c r="I32" s="90">
        <v>0.12</v>
      </c>
      <c r="J32" s="89">
        <f>ROUND(((SUM(BF82:BF348))*I32),  2)</f>
        <v>0</v>
      </c>
      <c r="L32" s="30"/>
    </row>
    <row r="33" spans="2:12" s="1" customFormat="1" ht="14.45" hidden="1" customHeight="1">
      <c r="B33" s="30"/>
      <c r="E33" s="25" t="s">
        <v>41</v>
      </c>
      <c r="F33" s="89">
        <f>ROUND((SUM(BG82:BG348)),  2)</f>
        <v>0</v>
      </c>
      <c r="I33" s="90">
        <v>0.21</v>
      </c>
      <c r="J33" s="89">
        <f>0</f>
        <v>0</v>
      </c>
      <c r="L33" s="30"/>
    </row>
    <row r="34" spans="2:12" s="1" customFormat="1" ht="14.45" hidden="1" customHeight="1">
      <c r="B34" s="30"/>
      <c r="E34" s="25" t="s">
        <v>42</v>
      </c>
      <c r="F34" s="89">
        <f>ROUND((SUM(BH82:BH348)),  2)</f>
        <v>0</v>
      </c>
      <c r="I34" s="90">
        <v>0.12</v>
      </c>
      <c r="J34" s="89">
        <f>0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ROUND((SUM(BI82:BI348)),  2)</f>
        <v>0</v>
      </c>
      <c r="I35" s="90">
        <v>0</v>
      </c>
      <c r="J35" s="89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91"/>
      <c r="D37" s="92" t="s">
        <v>44</v>
      </c>
      <c r="E37" s="55"/>
      <c r="F37" s="55"/>
      <c r="G37" s="93" t="s">
        <v>45</v>
      </c>
      <c r="H37" s="94" t="s">
        <v>46</v>
      </c>
      <c r="I37" s="55"/>
      <c r="J37" s="95">
        <f>SUM(J28:J35)</f>
        <v>0</v>
      </c>
      <c r="K37" s="96"/>
      <c r="L37" s="30"/>
    </row>
    <row r="38" spans="2:12" s="1" customFormat="1" ht="14.45" customHeight="1"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30"/>
    </row>
    <row r="42" spans="2:12" s="1" customFormat="1" ht="6.95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30"/>
    </row>
    <row r="43" spans="2:12" s="1" customFormat="1" ht="24.95" customHeight="1">
      <c r="B43" s="30"/>
      <c r="C43" s="19" t="s">
        <v>104</v>
      </c>
      <c r="L43" s="30"/>
    </row>
    <row r="44" spans="2:12" s="1" customFormat="1" ht="6.95" customHeight="1">
      <c r="B44" s="30"/>
      <c r="L44" s="30"/>
    </row>
    <row r="45" spans="2:12" s="1" customFormat="1" ht="12" customHeight="1">
      <c r="B45" s="30"/>
      <c r="C45" s="25" t="s">
        <v>16</v>
      </c>
      <c r="L45" s="30"/>
    </row>
    <row r="46" spans="2:12" s="1" customFormat="1" ht="16.5" customHeight="1">
      <c r="B46" s="30"/>
      <c r="E46" s="530" t="str">
        <f>E7</f>
        <v>Podkrovní vestavba č.p. 1, na parcele č.  st.7, v Českém Brodě_ D.1.4.1_zti</v>
      </c>
      <c r="F46" s="550"/>
      <c r="G46" s="550"/>
      <c r="H46" s="550"/>
      <c r="L46" s="30"/>
    </row>
    <row r="47" spans="2:12" s="1" customFormat="1" ht="6.95" customHeight="1">
      <c r="B47" s="30"/>
      <c r="L47" s="30"/>
    </row>
    <row r="48" spans="2:12" s="1" customFormat="1" ht="12" customHeight="1">
      <c r="B48" s="30"/>
      <c r="C48" s="25" t="s">
        <v>20</v>
      </c>
      <c r="F48" s="23" t="str">
        <f>F10</f>
        <v xml:space="preserve"> </v>
      </c>
      <c r="I48" s="25" t="s">
        <v>22</v>
      </c>
      <c r="J48" s="50" t="str">
        <f>IF(J10="","",J10)</f>
        <v>12. 9. 2023</v>
      </c>
      <c r="L48" s="30"/>
    </row>
    <row r="49" spans="2:47" s="1" customFormat="1" ht="6.95" customHeight="1">
      <c r="B49" s="30"/>
      <c r="L49" s="30"/>
    </row>
    <row r="50" spans="2:47" s="1" customFormat="1" ht="15.2" customHeight="1">
      <c r="B50" s="30"/>
      <c r="C50" s="25" t="s">
        <v>24</v>
      </c>
      <c r="F50" s="23" t="str">
        <f>E13</f>
        <v xml:space="preserve"> </v>
      </c>
      <c r="I50" s="25" t="s">
        <v>30</v>
      </c>
      <c r="J50" s="28" t="str">
        <f>E19</f>
        <v xml:space="preserve"> </v>
      </c>
      <c r="L50" s="30"/>
    </row>
    <row r="51" spans="2:47" s="1" customFormat="1" ht="15.2" customHeight="1">
      <c r="B51" s="30"/>
      <c r="C51" s="25" t="s">
        <v>28</v>
      </c>
      <c r="F51" s="23" t="str">
        <f>IF(E16="","",E16)</f>
        <v>Vyplň údaj</v>
      </c>
      <c r="I51" s="25" t="s">
        <v>32</v>
      </c>
      <c r="J51" s="28" t="str">
        <f>E22</f>
        <v xml:space="preserve"> </v>
      </c>
      <c r="L51" s="30"/>
    </row>
    <row r="52" spans="2:47" s="1" customFormat="1" ht="10.35" customHeight="1">
      <c r="B52" s="30"/>
      <c r="L52" s="30"/>
    </row>
    <row r="53" spans="2:47" s="1" customFormat="1" ht="29.25" customHeight="1">
      <c r="B53" s="30"/>
      <c r="C53" s="99" t="s">
        <v>105</v>
      </c>
      <c r="D53" s="91"/>
      <c r="E53" s="91"/>
      <c r="F53" s="91"/>
      <c r="G53" s="91"/>
      <c r="H53" s="91"/>
      <c r="I53" s="91"/>
      <c r="J53" s="100" t="s">
        <v>106</v>
      </c>
      <c r="K53" s="91"/>
      <c r="L53" s="30"/>
    </row>
    <row r="54" spans="2:47" s="1" customFormat="1" ht="10.35" customHeight="1">
      <c r="B54" s="30"/>
      <c r="L54" s="30"/>
    </row>
    <row r="55" spans="2:47" s="1" customFormat="1" ht="22.9" customHeight="1">
      <c r="B55" s="30"/>
      <c r="C55" s="101" t="s">
        <v>1623</v>
      </c>
      <c r="J55" s="64">
        <f>J82</f>
        <v>0</v>
      </c>
      <c r="L55" s="30"/>
      <c r="AU55" s="15" t="s">
        <v>108</v>
      </c>
    </row>
    <row r="56" spans="2:47" s="8" customFormat="1" ht="24.95" customHeight="1">
      <c r="B56" s="102"/>
      <c r="D56" s="103" t="s">
        <v>109</v>
      </c>
      <c r="E56" s="104"/>
      <c r="F56" s="104"/>
      <c r="G56" s="104"/>
      <c r="H56" s="104"/>
      <c r="I56" s="104"/>
      <c r="J56" s="105">
        <f>J83</f>
        <v>0</v>
      </c>
      <c r="L56" s="102"/>
    </row>
    <row r="57" spans="2:47" s="9" customFormat="1" ht="19.899999999999999" customHeight="1">
      <c r="B57" s="106"/>
      <c r="D57" s="107" t="s">
        <v>112</v>
      </c>
      <c r="E57" s="108"/>
      <c r="F57" s="108"/>
      <c r="G57" s="108"/>
      <c r="H57" s="108"/>
      <c r="I57" s="108"/>
      <c r="J57" s="109">
        <f>J84</f>
        <v>0</v>
      </c>
      <c r="L57" s="106"/>
    </row>
    <row r="58" spans="2:47" s="9" customFormat="1" ht="19.899999999999999" customHeight="1">
      <c r="B58" s="106"/>
      <c r="D58" s="107" t="s">
        <v>113</v>
      </c>
      <c r="E58" s="108"/>
      <c r="F58" s="108"/>
      <c r="G58" s="108"/>
      <c r="H58" s="108"/>
      <c r="I58" s="108"/>
      <c r="J58" s="109">
        <f>J89</f>
        <v>0</v>
      </c>
      <c r="L58" s="106"/>
    </row>
    <row r="59" spans="2:47" s="9" customFormat="1" ht="19.899999999999999" customHeight="1">
      <c r="B59" s="106"/>
      <c r="D59" s="107" t="s">
        <v>114</v>
      </c>
      <c r="E59" s="108"/>
      <c r="F59" s="108"/>
      <c r="G59" s="108"/>
      <c r="H59" s="108"/>
      <c r="I59" s="108"/>
      <c r="J59" s="109">
        <f>J104</f>
        <v>0</v>
      </c>
      <c r="L59" s="106"/>
    </row>
    <row r="60" spans="2:47" s="8" customFormat="1" ht="24.95" customHeight="1">
      <c r="B60" s="102"/>
      <c r="D60" s="103" t="s">
        <v>116</v>
      </c>
      <c r="E60" s="104"/>
      <c r="F60" s="104"/>
      <c r="G60" s="104"/>
      <c r="H60" s="104"/>
      <c r="I60" s="104"/>
      <c r="J60" s="105">
        <f>J118</f>
        <v>0</v>
      </c>
      <c r="L60" s="102"/>
    </row>
    <row r="61" spans="2:47" s="9" customFormat="1" ht="19.899999999999999" customHeight="1">
      <c r="B61" s="106"/>
      <c r="D61" s="107" t="s">
        <v>2043</v>
      </c>
      <c r="E61" s="108"/>
      <c r="F61" s="108"/>
      <c r="G61" s="108"/>
      <c r="H61" s="108"/>
      <c r="I61" s="108"/>
      <c r="J61" s="109">
        <f>J119</f>
        <v>0</v>
      </c>
      <c r="L61" s="106"/>
    </row>
    <row r="62" spans="2:47" s="9" customFormat="1" ht="19.899999999999999" customHeight="1">
      <c r="B62" s="106"/>
      <c r="D62" s="107" t="s">
        <v>1241</v>
      </c>
      <c r="E62" s="108"/>
      <c r="F62" s="108"/>
      <c r="G62" s="108"/>
      <c r="H62" s="108"/>
      <c r="I62" s="108"/>
      <c r="J62" s="109">
        <f>J203</f>
        <v>0</v>
      </c>
      <c r="L62" s="106"/>
    </row>
    <row r="63" spans="2:47" s="9" customFormat="1" ht="19.899999999999999" customHeight="1">
      <c r="B63" s="106"/>
      <c r="D63" s="107" t="s">
        <v>2042</v>
      </c>
      <c r="E63" s="108"/>
      <c r="F63" s="108"/>
      <c r="G63" s="108"/>
      <c r="H63" s="108"/>
      <c r="I63" s="108"/>
      <c r="J63" s="109">
        <f>J285</f>
        <v>0</v>
      </c>
      <c r="L63" s="106"/>
    </row>
    <row r="64" spans="2:47" s="9" customFormat="1" ht="19.899999999999999" customHeight="1">
      <c r="B64" s="106"/>
      <c r="D64" s="107" t="s">
        <v>1622</v>
      </c>
      <c r="E64" s="108"/>
      <c r="F64" s="108"/>
      <c r="G64" s="108"/>
      <c r="H64" s="108"/>
      <c r="I64" s="108"/>
      <c r="J64" s="109">
        <f>J339</f>
        <v>0</v>
      </c>
      <c r="L64" s="106"/>
    </row>
    <row r="65" spans="2:12" s="1" customFormat="1" ht="21.75" customHeight="1">
      <c r="B65" s="30"/>
      <c r="L65" s="30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0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0"/>
    </row>
    <row r="71" spans="2:12" s="1" customFormat="1" ht="24.95" customHeight="1">
      <c r="B71" s="30"/>
      <c r="C71" s="19" t="s">
        <v>130</v>
      </c>
      <c r="L71" s="30"/>
    </row>
    <row r="72" spans="2:12" s="1" customFormat="1" ht="6.95" customHeight="1">
      <c r="B72" s="30"/>
      <c r="L72" s="30"/>
    </row>
    <row r="73" spans="2:12" s="1" customFormat="1" ht="12" customHeight="1">
      <c r="B73" s="30"/>
      <c r="C73" s="25" t="s">
        <v>16</v>
      </c>
      <c r="L73" s="30"/>
    </row>
    <row r="74" spans="2:12" s="1" customFormat="1" ht="16.5" customHeight="1">
      <c r="B74" s="30"/>
      <c r="E74" s="530" t="str">
        <f>E7</f>
        <v>Podkrovní vestavba č.p. 1, na parcele č.  st.7, v Českém Brodě_ D.1.4.1_zti</v>
      </c>
      <c r="F74" s="550"/>
      <c r="G74" s="550"/>
      <c r="H74" s="550"/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20</v>
      </c>
      <c r="F76" s="23" t="str">
        <f>F10</f>
        <v xml:space="preserve"> </v>
      </c>
      <c r="I76" s="25" t="s">
        <v>22</v>
      </c>
      <c r="J76" s="50" t="str">
        <f>IF(J10="","",J10)</f>
        <v>12. 9. 2023</v>
      </c>
      <c r="L76" s="30"/>
    </row>
    <row r="77" spans="2:12" s="1" customFormat="1" ht="6.95" customHeight="1">
      <c r="B77" s="30"/>
      <c r="L77" s="30"/>
    </row>
    <row r="78" spans="2:12" s="1" customFormat="1" ht="15.2" customHeight="1">
      <c r="B78" s="30"/>
      <c r="C78" s="25" t="s">
        <v>24</v>
      </c>
      <c r="F78" s="23" t="str">
        <f>E13</f>
        <v xml:space="preserve"> </v>
      </c>
      <c r="I78" s="25" t="s">
        <v>30</v>
      </c>
      <c r="J78" s="28" t="str">
        <f>E19</f>
        <v xml:space="preserve"> </v>
      </c>
      <c r="L78" s="30"/>
    </row>
    <row r="79" spans="2:12" s="1" customFormat="1" ht="15.2" customHeight="1">
      <c r="B79" s="30"/>
      <c r="C79" s="25" t="s">
        <v>28</v>
      </c>
      <c r="F79" s="23" t="str">
        <f>IF(E16="","",E16)</f>
        <v>Vyplň údaj</v>
      </c>
      <c r="I79" s="25" t="s">
        <v>32</v>
      </c>
      <c r="J79" s="28" t="str">
        <f>E22</f>
        <v xml:space="preserve"> </v>
      </c>
      <c r="L79" s="30"/>
    </row>
    <row r="80" spans="2:12" s="1" customFormat="1" ht="10.35" customHeight="1">
      <c r="B80" s="30"/>
      <c r="L80" s="30"/>
    </row>
    <row r="81" spans="2:65" s="10" customFormat="1" ht="29.25" customHeight="1">
      <c r="B81" s="110"/>
      <c r="C81" s="111" t="s">
        <v>131</v>
      </c>
      <c r="D81" s="112" t="s">
        <v>59</v>
      </c>
      <c r="E81" s="112" t="s">
        <v>55</v>
      </c>
      <c r="F81" s="112" t="s">
        <v>56</v>
      </c>
      <c r="G81" s="112" t="s">
        <v>132</v>
      </c>
      <c r="H81" s="112" t="s">
        <v>133</v>
      </c>
      <c r="I81" s="112" t="s">
        <v>134</v>
      </c>
      <c r="J81" s="112" t="s">
        <v>106</v>
      </c>
      <c r="K81" s="113" t="s">
        <v>135</v>
      </c>
      <c r="L81" s="110"/>
      <c r="M81" s="57" t="s">
        <v>1</v>
      </c>
      <c r="N81" s="58" t="s">
        <v>38</v>
      </c>
      <c r="O81" s="58" t="s">
        <v>136</v>
      </c>
      <c r="P81" s="58" t="s">
        <v>137</v>
      </c>
      <c r="Q81" s="58" t="s">
        <v>138</v>
      </c>
      <c r="R81" s="58" t="s">
        <v>139</v>
      </c>
      <c r="S81" s="58" t="s">
        <v>140</v>
      </c>
      <c r="T81" s="59" t="s">
        <v>141</v>
      </c>
    </row>
    <row r="82" spans="2:65" s="1" customFormat="1" ht="22.9" customHeight="1">
      <c r="B82" s="30"/>
      <c r="C82" s="62" t="s">
        <v>142</v>
      </c>
      <c r="J82" s="115">
        <f>BK82</f>
        <v>0</v>
      </c>
      <c r="L82" s="30"/>
      <c r="M82" s="60"/>
      <c r="N82" s="51"/>
      <c r="O82" s="51"/>
      <c r="P82" s="116">
        <f>P83+P118</f>
        <v>0</v>
      </c>
      <c r="Q82" s="51"/>
      <c r="R82" s="116">
        <f>R83+R118</f>
        <v>2.0871200000000001</v>
      </c>
      <c r="S82" s="51"/>
      <c r="T82" s="117">
        <f>T83+T118</f>
        <v>1.5601399999999996</v>
      </c>
      <c r="AT82" s="15" t="s">
        <v>73</v>
      </c>
      <c r="AU82" s="15" t="s">
        <v>108</v>
      </c>
      <c r="BK82" s="118">
        <f>BK83+BK118</f>
        <v>0</v>
      </c>
    </row>
    <row r="83" spans="2:65" s="11" customFormat="1" ht="25.9" customHeight="1">
      <c r="B83" s="119"/>
      <c r="D83" s="120" t="s">
        <v>73</v>
      </c>
      <c r="E83" s="121" t="s">
        <v>143</v>
      </c>
      <c r="F83" s="121" t="s">
        <v>144</v>
      </c>
      <c r="I83" s="122"/>
      <c r="J83" s="123">
        <f>BK83</f>
        <v>0</v>
      </c>
      <c r="L83" s="119"/>
      <c r="M83" s="124"/>
      <c r="P83" s="125">
        <f>P84+P89+P104</f>
        <v>0</v>
      </c>
      <c r="R83" s="125">
        <f>R84+R89+R104</f>
        <v>1.1928400000000001</v>
      </c>
      <c r="T83" s="126">
        <f>T84+T89+T104</f>
        <v>1.5592999999999997</v>
      </c>
      <c r="AR83" s="120" t="s">
        <v>79</v>
      </c>
      <c r="AT83" s="127" t="s">
        <v>73</v>
      </c>
      <c r="AU83" s="127" t="s">
        <v>74</v>
      </c>
      <c r="AY83" s="120" t="s">
        <v>145</v>
      </c>
      <c r="BK83" s="128">
        <f>BK84+BK89+BK104</f>
        <v>0</v>
      </c>
    </row>
    <row r="84" spans="2:65" s="11" customFormat="1" ht="22.9" customHeight="1">
      <c r="B84" s="119"/>
      <c r="D84" s="120" t="s">
        <v>73</v>
      </c>
      <c r="E84" s="129" t="s">
        <v>95</v>
      </c>
      <c r="F84" s="129" t="s">
        <v>178</v>
      </c>
      <c r="I84" s="122"/>
      <c r="J84" s="130">
        <f>BK84</f>
        <v>0</v>
      </c>
      <c r="L84" s="119"/>
      <c r="M84" s="124"/>
      <c r="P84" s="125">
        <f>SUM(P85:P88)</f>
        <v>0</v>
      </c>
      <c r="R84" s="125">
        <f>SUM(R85:R88)</f>
        <v>1.1872</v>
      </c>
      <c r="T84" s="126">
        <f>SUM(T85:T88)</f>
        <v>0</v>
      </c>
      <c r="AR84" s="120" t="s">
        <v>79</v>
      </c>
      <c r="AT84" s="127" t="s">
        <v>73</v>
      </c>
      <c r="AU84" s="127" t="s">
        <v>79</v>
      </c>
      <c r="AY84" s="120" t="s">
        <v>145</v>
      </c>
      <c r="BK84" s="128">
        <f>SUM(BK85:BK88)</f>
        <v>0</v>
      </c>
    </row>
    <row r="85" spans="2:65" s="1" customFormat="1" ht="16.5" customHeight="1">
      <c r="B85" s="30"/>
      <c r="C85" s="189" t="s">
        <v>277</v>
      </c>
      <c r="D85" s="189" t="s">
        <v>147</v>
      </c>
      <c r="E85" s="188" t="s">
        <v>2041</v>
      </c>
      <c r="F85" s="184" t="s">
        <v>2040</v>
      </c>
      <c r="G85" s="187" t="s">
        <v>166</v>
      </c>
      <c r="H85" s="186">
        <v>21.2</v>
      </c>
      <c r="I85" s="137"/>
      <c r="J85" s="185">
        <f>ROUND(I85*H85,2)</f>
        <v>0</v>
      </c>
      <c r="K85" s="184" t="s">
        <v>1306</v>
      </c>
      <c r="L85" s="30"/>
      <c r="M85" s="140" t="s">
        <v>1</v>
      </c>
      <c r="N85" s="141" t="s">
        <v>39</v>
      </c>
      <c r="P85" s="142">
        <f>O85*H85</f>
        <v>0</v>
      </c>
      <c r="Q85" s="142">
        <v>5.6000000000000001E-2</v>
      </c>
      <c r="R85" s="142">
        <f>Q85*H85</f>
        <v>1.1872</v>
      </c>
      <c r="S85" s="142">
        <v>0</v>
      </c>
      <c r="T85" s="143">
        <f>S85*H85</f>
        <v>0</v>
      </c>
      <c r="AR85" s="144" t="s">
        <v>89</v>
      </c>
      <c r="AT85" s="144" t="s">
        <v>147</v>
      </c>
      <c r="AU85" s="144" t="s">
        <v>83</v>
      </c>
      <c r="AY85" s="15" t="s">
        <v>145</v>
      </c>
      <c r="BE85" s="145">
        <f>IF(N85="základní",J85,0)</f>
        <v>0</v>
      </c>
      <c r="BF85" s="145">
        <f>IF(N85="snížená",J85,0)</f>
        <v>0</v>
      </c>
      <c r="BG85" s="145">
        <f>IF(N85="zákl. přenesená",J85,0)</f>
        <v>0</v>
      </c>
      <c r="BH85" s="145">
        <f>IF(N85="sníž. přenesená",J85,0)</f>
        <v>0</v>
      </c>
      <c r="BI85" s="145">
        <f>IF(N85="nulová",J85,0)</f>
        <v>0</v>
      </c>
      <c r="BJ85" s="15" t="s">
        <v>79</v>
      </c>
      <c r="BK85" s="145">
        <f>ROUND(I85*H85,2)</f>
        <v>0</v>
      </c>
      <c r="BL85" s="15" t="s">
        <v>89</v>
      </c>
      <c r="BM85" s="144" t="s">
        <v>2039</v>
      </c>
    </row>
    <row r="86" spans="2:65" s="1" customFormat="1">
      <c r="B86" s="30"/>
      <c r="D86" s="146" t="s">
        <v>1303</v>
      </c>
      <c r="F86" s="183" t="s">
        <v>2038</v>
      </c>
      <c r="I86" s="148"/>
      <c r="L86" s="30"/>
      <c r="M86" s="149"/>
      <c r="T86" s="54"/>
      <c r="AT86" s="15" t="s">
        <v>1303</v>
      </c>
      <c r="AU86" s="15" t="s">
        <v>83</v>
      </c>
    </row>
    <row r="87" spans="2:65" s="1" customFormat="1">
      <c r="B87" s="30"/>
      <c r="D87" s="182" t="s">
        <v>1301</v>
      </c>
      <c r="F87" s="181" t="s">
        <v>2037</v>
      </c>
      <c r="I87" s="148"/>
      <c r="L87" s="30"/>
      <c r="M87" s="149"/>
      <c r="T87" s="54"/>
      <c r="AT87" s="15" t="s">
        <v>1301</v>
      </c>
      <c r="AU87" s="15" t="s">
        <v>83</v>
      </c>
    </row>
    <row r="88" spans="2:65" s="12" customFormat="1">
      <c r="B88" s="150"/>
      <c r="D88" s="146" t="s">
        <v>154</v>
      </c>
      <c r="E88" s="151" t="s">
        <v>1</v>
      </c>
      <c r="F88" s="152" t="s">
        <v>2036</v>
      </c>
      <c r="H88" s="153">
        <v>21.2</v>
      </c>
      <c r="I88" s="154"/>
      <c r="L88" s="150"/>
      <c r="M88" s="155"/>
      <c r="T88" s="156"/>
      <c r="AT88" s="151" t="s">
        <v>154</v>
      </c>
      <c r="AU88" s="151" t="s">
        <v>83</v>
      </c>
      <c r="AV88" s="12" t="s">
        <v>83</v>
      </c>
      <c r="AW88" s="12" t="s">
        <v>31</v>
      </c>
      <c r="AX88" s="12" t="s">
        <v>79</v>
      </c>
      <c r="AY88" s="151" t="s">
        <v>145</v>
      </c>
    </row>
    <row r="89" spans="2:65" s="11" customFormat="1" ht="22.9" customHeight="1">
      <c r="B89" s="119"/>
      <c r="D89" s="120" t="s">
        <v>73</v>
      </c>
      <c r="E89" s="129" t="s">
        <v>195</v>
      </c>
      <c r="F89" s="129" t="s">
        <v>242</v>
      </c>
      <c r="I89" s="122"/>
      <c r="J89" s="130">
        <f>BK89</f>
        <v>0</v>
      </c>
      <c r="L89" s="119"/>
      <c r="M89" s="124"/>
      <c r="P89" s="125">
        <f>SUM(P90:P103)</f>
        <v>0</v>
      </c>
      <c r="R89" s="125">
        <f>SUM(R90:R103)</f>
        <v>5.64E-3</v>
      </c>
      <c r="T89" s="126">
        <f>SUM(T90:T103)</f>
        <v>1.5592999999999997</v>
      </c>
      <c r="AR89" s="120" t="s">
        <v>79</v>
      </c>
      <c r="AT89" s="127" t="s">
        <v>73</v>
      </c>
      <c r="AU89" s="127" t="s">
        <v>79</v>
      </c>
      <c r="AY89" s="120" t="s">
        <v>145</v>
      </c>
      <c r="BK89" s="128">
        <f>SUM(BK90:BK103)</f>
        <v>0</v>
      </c>
    </row>
    <row r="90" spans="2:65" s="1" customFormat="1" ht="16.5" customHeight="1">
      <c r="B90" s="30"/>
      <c r="C90" s="189" t="s">
        <v>281</v>
      </c>
      <c r="D90" s="189" t="s">
        <v>147</v>
      </c>
      <c r="E90" s="188" t="s">
        <v>2035</v>
      </c>
      <c r="F90" s="184" t="s">
        <v>2034</v>
      </c>
      <c r="G90" s="187" t="s">
        <v>434</v>
      </c>
      <c r="H90" s="186">
        <v>74</v>
      </c>
      <c r="I90" s="137"/>
      <c r="J90" s="185">
        <f>ROUND(I90*H90,2)</f>
        <v>0</v>
      </c>
      <c r="K90" s="184" t="s">
        <v>1306</v>
      </c>
      <c r="L90" s="30"/>
      <c r="M90" s="140" t="s">
        <v>1</v>
      </c>
      <c r="N90" s="141" t="s">
        <v>39</v>
      </c>
      <c r="P90" s="142">
        <f>O90*H90</f>
        <v>0</v>
      </c>
      <c r="Q90" s="142">
        <v>0</v>
      </c>
      <c r="R90" s="142">
        <f>Q90*H90</f>
        <v>0</v>
      </c>
      <c r="S90" s="142">
        <v>1.2999999999999999E-2</v>
      </c>
      <c r="T90" s="143">
        <f>S90*H90</f>
        <v>0.96199999999999997</v>
      </c>
      <c r="AR90" s="144" t="s">
        <v>89</v>
      </c>
      <c r="AT90" s="144" t="s">
        <v>147</v>
      </c>
      <c r="AU90" s="144" t="s">
        <v>83</v>
      </c>
      <c r="AY90" s="15" t="s">
        <v>145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5" t="s">
        <v>79</v>
      </c>
      <c r="BK90" s="145">
        <f>ROUND(I90*H90,2)</f>
        <v>0</v>
      </c>
      <c r="BL90" s="15" t="s">
        <v>89</v>
      </c>
      <c r="BM90" s="144" t="s">
        <v>2033</v>
      </c>
    </row>
    <row r="91" spans="2:65" s="1" customFormat="1">
      <c r="B91" s="30"/>
      <c r="D91" s="146" t="s">
        <v>1303</v>
      </c>
      <c r="F91" s="183" t="s">
        <v>2032</v>
      </c>
      <c r="I91" s="148"/>
      <c r="L91" s="30"/>
      <c r="M91" s="149"/>
      <c r="T91" s="54"/>
      <c r="AT91" s="15" t="s">
        <v>1303</v>
      </c>
      <c r="AU91" s="15" t="s">
        <v>83</v>
      </c>
    </row>
    <row r="92" spans="2:65" s="1" customFormat="1">
      <c r="B92" s="30"/>
      <c r="D92" s="182" t="s">
        <v>1301</v>
      </c>
      <c r="F92" s="181" t="s">
        <v>2031</v>
      </c>
      <c r="I92" s="148"/>
      <c r="L92" s="30"/>
      <c r="M92" s="149"/>
      <c r="T92" s="54"/>
      <c r="AT92" s="15" t="s">
        <v>1301</v>
      </c>
      <c r="AU92" s="15" t="s">
        <v>83</v>
      </c>
    </row>
    <row r="93" spans="2:65" s="12" customFormat="1">
      <c r="B93" s="150"/>
      <c r="D93" s="146" t="s">
        <v>154</v>
      </c>
      <c r="E93" s="151" t="s">
        <v>1</v>
      </c>
      <c r="F93" s="152" t="s">
        <v>2030</v>
      </c>
      <c r="H93" s="153">
        <v>74</v>
      </c>
      <c r="I93" s="154"/>
      <c r="L93" s="150"/>
      <c r="M93" s="155"/>
      <c r="T93" s="156"/>
      <c r="AT93" s="151" t="s">
        <v>154</v>
      </c>
      <c r="AU93" s="151" t="s">
        <v>83</v>
      </c>
      <c r="AV93" s="12" t="s">
        <v>83</v>
      </c>
      <c r="AW93" s="12" t="s">
        <v>31</v>
      </c>
      <c r="AX93" s="12" t="s">
        <v>79</v>
      </c>
      <c r="AY93" s="151" t="s">
        <v>145</v>
      </c>
    </row>
    <row r="94" spans="2:65" s="1" customFormat="1" ht="16.5" customHeight="1">
      <c r="B94" s="30"/>
      <c r="C94" s="189" t="s">
        <v>315</v>
      </c>
      <c r="D94" s="189" t="s">
        <v>147</v>
      </c>
      <c r="E94" s="188" t="s">
        <v>2029</v>
      </c>
      <c r="F94" s="184" t="s">
        <v>2028</v>
      </c>
      <c r="G94" s="187" t="s">
        <v>434</v>
      </c>
      <c r="H94" s="186">
        <v>32</v>
      </c>
      <c r="I94" s="137"/>
      <c r="J94" s="185">
        <f>ROUND(I94*H94,2)</f>
        <v>0</v>
      </c>
      <c r="K94" s="184" t="s">
        <v>1306</v>
      </c>
      <c r="L94" s="30"/>
      <c r="M94" s="140" t="s">
        <v>1</v>
      </c>
      <c r="N94" s="141" t="s">
        <v>39</v>
      </c>
      <c r="P94" s="142">
        <f>O94*H94</f>
        <v>0</v>
      </c>
      <c r="Q94" s="142">
        <v>0</v>
      </c>
      <c r="R94" s="142">
        <f>Q94*H94</f>
        <v>0</v>
      </c>
      <c r="S94" s="142">
        <v>1.7999999999999999E-2</v>
      </c>
      <c r="T94" s="143">
        <f>S94*H94</f>
        <v>0.57599999999999996</v>
      </c>
      <c r="AR94" s="144" t="s">
        <v>89</v>
      </c>
      <c r="AT94" s="144" t="s">
        <v>147</v>
      </c>
      <c r="AU94" s="144" t="s">
        <v>83</v>
      </c>
      <c r="AY94" s="15" t="s">
        <v>145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5" t="s">
        <v>79</v>
      </c>
      <c r="BK94" s="145">
        <f>ROUND(I94*H94,2)</f>
        <v>0</v>
      </c>
      <c r="BL94" s="15" t="s">
        <v>89</v>
      </c>
      <c r="BM94" s="144" t="s">
        <v>2027</v>
      </c>
    </row>
    <row r="95" spans="2:65" s="1" customFormat="1">
      <c r="B95" s="30"/>
      <c r="D95" s="146" t="s">
        <v>1303</v>
      </c>
      <c r="F95" s="183" t="s">
        <v>2026</v>
      </c>
      <c r="I95" s="148"/>
      <c r="L95" s="30"/>
      <c r="M95" s="149"/>
      <c r="T95" s="54"/>
      <c r="AT95" s="15" t="s">
        <v>1303</v>
      </c>
      <c r="AU95" s="15" t="s">
        <v>83</v>
      </c>
    </row>
    <row r="96" spans="2:65" s="1" customFormat="1">
      <c r="B96" s="30"/>
      <c r="D96" s="182" t="s">
        <v>1301</v>
      </c>
      <c r="F96" s="181" t="s">
        <v>2025</v>
      </c>
      <c r="I96" s="148"/>
      <c r="L96" s="30"/>
      <c r="M96" s="149"/>
      <c r="T96" s="54"/>
      <c r="AT96" s="15" t="s">
        <v>1301</v>
      </c>
      <c r="AU96" s="15" t="s">
        <v>83</v>
      </c>
    </row>
    <row r="97" spans="2:65" s="12" customFormat="1">
      <c r="B97" s="150"/>
      <c r="D97" s="146" t="s">
        <v>154</v>
      </c>
      <c r="E97" s="151" t="s">
        <v>1</v>
      </c>
      <c r="F97" s="152" t="s">
        <v>2024</v>
      </c>
      <c r="H97" s="153">
        <v>32</v>
      </c>
      <c r="I97" s="154"/>
      <c r="L97" s="150"/>
      <c r="M97" s="155"/>
      <c r="T97" s="156"/>
      <c r="AT97" s="151" t="s">
        <v>154</v>
      </c>
      <c r="AU97" s="151" t="s">
        <v>83</v>
      </c>
      <c r="AV97" s="12" t="s">
        <v>83</v>
      </c>
      <c r="AW97" s="12" t="s">
        <v>31</v>
      </c>
      <c r="AX97" s="12" t="s">
        <v>79</v>
      </c>
      <c r="AY97" s="151" t="s">
        <v>145</v>
      </c>
    </row>
    <row r="98" spans="2:65" s="1" customFormat="1" ht="16.5" customHeight="1">
      <c r="B98" s="30"/>
      <c r="C98" s="189" t="s">
        <v>285</v>
      </c>
      <c r="D98" s="189" t="s">
        <v>147</v>
      </c>
      <c r="E98" s="188" t="s">
        <v>2023</v>
      </c>
      <c r="F98" s="184" t="s">
        <v>2022</v>
      </c>
      <c r="G98" s="187" t="s">
        <v>434</v>
      </c>
      <c r="H98" s="186">
        <v>3</v>
      </c>
      <c r="I98" s="137"/>
      <c r="J98" s="185">
        <f>ROUND(I98*H98,2)</f>
        <v>0</v>
      </c>
      <c r="K98" s="184" t="s">
        <v>1306</v>
      </c>
      <c r="L98" s="30"/>
      <c r="M98" s="140" t="s">
        <v>1</v>
      </c>
      <c r="N98" s="141" t="s">
        <v>39</v>
      </c>
      <c r="P98" s="142">
        <f>O98*H98</f>
        <v>0</v>
      </c>
      <c r="Q98" s="142">
        <v>9.1E-4</v>
      </c>
      <c r="R98" s="142">
        <f>Q98*H98</f>
        <v>2.7299999999999998E-3</v>
      </c>
      <c r="S98" s="142">
        <v>2.8E-3</v>
      </c>
      <c r="T98" s="143">
        <f>S98*H98</f>
        <v>8.3999999999999995E-3</v>
      </c>
      <c r="AR98" s="144" t="s">
        <v>89</v>
      </c>
      <c r="AT98" s="144" t="s">
        <v>147</v>
      </c>
      <c r="AU98" s="144" t="s">
        <v>83</v>
      </c>
      <c r="AY98" s="15" t="s">
        <v>145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5" t="s">
        <v>79</v>
      </c>
      <c r="BK98" s="145">
        <f>ROUND(I98*H98,2)</f>
        <v>0</v>
      </c>
      <c r="BL98" s="15" t="s">
        <v>89</v>
      </c>
      <c r="BM98" s="144" t="s">
        <v>2021</v>
      </c>
    </row>
    <row r="99" spans="2:65" s="1" customFormat="1" ht="19.5">
      <c r="B99" s="30"/>
      <c r="D99" s="146" t="s">
        <v>1303</v>
      </c>
      <c r="F99" s="183" t="s">
        <v>2020</v>
      </c>
      <c r="I99" s="148"/>
      <c r="L99" s="30"/>
      <c r="M99" s="149"/>
      <c r="T99" s="54"/>
      <c r="AT99" s="15" t="s">
        <v>1303</v>
      </c>
      <c r="AU99" s="15" t="s">
        <v>83</v>
      </c>
    </row>
    <row r="100" spans="2:65" s="1" customFormat="1">
      <c r="B100" s="30"/>
      <c r="D100" s="182" t="s">
        <v>1301</v>
      </c>
      <c r="F100" s="181" t="s">
        <v>2019</v>
      </c>
      <c r="I100" s="148"/>
      <c r="L100" s="30"/>
      <c r="M100" s="149"/>
      <c r="T100" s="54"/>
      <c r="AT100" s="15" t="s">
        <v>1301</v>
      </c>
      <c r="AU100" s="15" t="s">
        <v>83</v>
      </c>
    </row>
    <row r="101" spans="2:65" s="1" customFormat="1" ht="16.5" customHeight="1">
      <c r="B101" s="30"/>
      <c r="C101" s="189" t="s">
        <v>291</v>
      </c>
      <c r="D101" s="189" t="s">
        <v>147</v>
      </c>
      <c r="E101" s="188" t="s">
        <v>2018</v>
      </c>
      <c r="F101" s="184" t="s">
        <v>2017</v>
      </c>
      <c r="G101" s="187" t="s">
        <v>434</v>
      </c>
      <c r="H101" s="186">
        <v>3</v>
      </c>
      <c r="I101" s="137"/>
      <c r="J101" s="185">
        <f>ROUND(I101*H101,2)</f>
        <v>0</v>
      </c>
      <c r="K101" s="184" t="s">
        <v>1306</v>
      </c>
      <c r="L101" s="30"/>
      <c r="M101" s="140" t="s">
        <v>1</v>
      </c>
      <c r="N101" s="141" t="s">
        <v>39</v>
      </c>
      <c r="P101" s="142">
        <f>O101*H101</f>
        <v>0</v>
      </c>
      <c r="Q101" s="142">
        <v>9.7000000000000005E-4</v>
      </c>
      <c r="R101" s="142">
        <f>Q101*H101</f>
        <v>2.9100000000000003E-3</v>
      </c>
      <c r="S101" s="142">
        <v>4.3E-3</v>
      </c>
      <c r="T101" s="143">
        <f>S101*H101</f>
        <v>1.29E-2</v>
      </c>
      <c r="AR101" s="144" t="s">
        <v>89</v>
      </c>
      <c r="AT101" s="144" t="s">
        <v>147</v>
      </c>
      <c r="AU101" s="144" t="s">
        <v>83</v>
      </c>
      <c r="AY101" s="15" t="s">
        <v>145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5" t="s">
        <v>79</v>
      </c>
      <c r="BK101" s="145">
        <f>ROUND(I101*H101,2)</f>
        <v>0</v>
      </c>
      <c r="BL101" s="15" t="s">
        <v>89</v>
      </c>
      <c r="BM101" s="144" t="s">
        <v>2016</v>
      </c>
    </row>
    <row r="102" spans="2:65" s="1" customFormat="1" ht="19.5">
      <c r="B102" s="30"/>
      <c r="D102" s="146" t="s">
        <v>1303</v>
      </c>
      <c r="F102" s="183" t="s">
        <v>2015</v>
      </c>
      <c r="I102" s="148"/>
      <c r="L102" s="30"/>
      <c r="M102" s="149"/>
      <c r="T102" s="54"/>
      <c r="AT102" s="15" t="s">
        <v>1303</v>
      </c>
      <c r="AU102" s="15" t="s">
        <v>83</v>
      </c>
    </row>
    <row r="103" spans="2:65" s="1" customFormat="1">
      <c r="B103" s="30"/>
      <c r="D103" s="182" t="s">
        <v>1301</v>
      </c>
      <c r="F103" s="181" t="s">
        <v>2014</v>
      </c>
      <c r="I103" s="148"/>
      <c r="L103" s="30"/>
      <c r="M103" s="149"/>
      <c r="T103" s="54"/>
      <c r="AT103" s="15" t="s">
        <v>1301</v>
      </c>
      <c r="AU103" s="15" t="s">
        <v>83</v>
      </c>
    </row>
    <row r="104" spans="2:65" s="11" customFormat="1" ht="22.9" customHeight="1">
      <c r="B104" s="119"/>
      <c r="D104" s="120" t="s">
        <v>73</v>
      </c>
      <c r="E104" s="129" t="s">
        <v>332</v>
      </c>
      <c r="F104" s="129" t="s">
        <v>333</v>
      </c>
      <c r="I104" s="122"/>
      <c r="J104" s="130">
        <f>BK104</f>
        <v>0</v>
      </c>
      <c r="L104" s="119"/>
      <c r="M104" s="124"/>
      <c r="P104" s="125">
        <f>SUM(P105:P117)</f>
        <v>0</v>
      </c>
      <c r="R104" s="125">
        <f>SUM(R105:R117)</f>
        <v>0</v>
      </c>
      <c r="T104" s="126">
        <f>SUM(T105:T117)</f>
        <v>0</v>
      </c>
      <c r="AR104" s="120" t="s">
        <v>79</v>
      </c>
      <c r="AT104" s="127" t="s">
        <v>73</v>
      </c>
      <c r="AU104" s="127" t="s">
        <v>79</v>
      </c>
      <c r="AY104" s="120" t="s">
        <v>145</v>
      </c>
      <c r="BK104" s="128">
        <f>SUM(BK105:BK117)</f>
        <v>0</v>
      </c>
    </row>
    <row r="105" spans="2:65" s="1" customFormat="1" ht="21.75" customHeight="1">
      <c r="B105" s="30"/>
      <c r="C105" s="189" t="s">
        <v>295</v>
      </c>
      <c r="D105" s="189" t="s">
        <v>147</v>
      </c>
      <c r="E105" s="188" t="s">
        <v>2013</v>
      </c>
      <c r="F105" s="184" t="s">
        <v>2012</v>
      </c>
      <c r="G105" s="187" t="s">
        <v>150</v>
      </c>
      <c r="H105" s="186">
        <v>1.56</v>
      </c>
      <c r="I105" s="137"/>
      <c r="J105" s="185">
        <f>ROUND(I105*H105,2)</f>
        <v>0</v>
      </c>
      <c r="K105" s="184" t="s">
        <v>1306</v>
      </c>
      <c r="L105" s="30"/>
      <c r="M105" s="140" t="s">
        <v>1</v>
      </c>
      <c r="N105" s="141" t="s">
        <v>39</v>
      </c>
      <c r="P105" s="142">
        <f>O105*H105</f>
        <v>0</v>
      </c>
      <c r="Q105" s="142">
        <v>0</v>
      </c>
      <c r="R105" s="142">
        <f>Q105*H105</f>
        <v>0</v>
      </c>
      <c r="S105" s="142">
        <v>0</v>
      </c>
      <c r="T105" s="143">
        <f>S105*H105</f>
        <v>0</v>
      </c>
      <c r="AR105" s="144" t="s">
        <v>89</v>
      </c>
      <c r="AT105" s="144" t="s">
        <v>147</v>
      </c>
      <c r="AU105" s="144" t="s">
        <v>83</v>
      </c>
      <c r="AY105" s="15" t="s">
        <v>145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5" t="s">
        <v>79</v>
      </c>
      <c r="BK105" s="145">
        <f>ROUND(I105*H105,2)</f>
        <v>0</v>
      </c>
      <c r="BL105" s="15" t="s">
        <v>89</v>
      </c>
      <c r="BM105" s="144" t="s">
        <v>2011</v>
      </c>
    </row>
    <row r="106" spans="2:65" s="1" customFormat="1">
      <c r="B106" s="30"/>
      <c r="D106" s="146" t="s">
        <v>1303</v>
      </c>
      <c r="F106" s="183" t="s">
        <v>2010</v>
      </c>
      <c r="I106" s="148"/>
      <c r="L106" s="30"/>
      <c r="M106" s="149"/>
      <c r="T106" s="54"/>
      <c r="AT106" s="15" t="s">
        <v>1303</v>
      </c>
      <c r="AU106" s="15" t="s">
        <v>83</v>
      </c>
    </row>
    <row r="107" spans="2:65" s="1" customFormat="1">
      <c r="B107" s="30"/>
      <c r="D107" s="182" t="s">
        <v>1301</v>
      </c>
      <c r="F107" s="181" t="s">
        <v>2009</v>
      </c>
      <c r="I107" s="148"/>
      <c r="L107" s="30"/>
      <c r="M107" s="149"/>
      <c r="T107" s="54"/>
      <c r="AT107" s="15" t="s">
        <v>1301</v>
      </c>
      <c r="AU107" s="15" t="s">
        <v>83</v>
      </c>
    </row>
    <row r="108" spans="2:65" s="1" customFormat="1" ht="16.5" customHeight="1">
      <c r="B108" s="30"/>
      <c r="C108" s="189" t="s">
        <v>299</v>
      </c>
      <c r="D108" s="189" t="s">
        <v>147</v>
      </c>
      <c r="E108" s="188" t="s">
        <v>2008</v>
      </c>
      <c r="F108" s="184" t="s">
        <v>2007</v>
      </c>
      <c r="G108" s="187" t="s">
        <v>150</v>
      </c>
      <c r="H108" s="186">
        <v>29.64</v>
      </c>
      <c r="I108" s="137"/>
      <c r="J108" s="185">
        <f>ROUND(I108*H108,2)</f>
        <v>0</v>
      </c>
      <c r="K108" s="184" t="s">
        <v>1306</v>
      </c>
      <c r="L108" s="30"/>
      <c r="M108" s="140" t="s">
        <v>1</v>
      </c>
      <c r="N108" s="141" t="s">
        <v>39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89</v>
      </c>
      <c r="AT108" s="144" t="s">
        <v>147</v>
      </c>
      <c r="AU108" s="144" t="s">
        <v>83</v>
      </c>
      <c r="AY108" s="15" t="s">
        <v>145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5" t="s">
        <v>79</v>
      </c>
      <c r="BK108" s="145">
        <f>ROUND(I108*H108,2)</f>
        <v>0</v>
      </c>
      <c r="BL108" s="15" t="s">
        <v>89</v>
      </c>
      <c r="BM108" s="144" t="s">
        <v>2006</v>
      </c>
    </row>
    <row r="109" spans="2:65" s="1" customFormat="1" ht="19.5">
      <c r="B109" s="30"/>
      <c r="D109" s="146" t="s">
        <v>1303</v>
      </c>
      <c r="F109" s="183" t="s">
        <v>2005</v>
      </c>
      <c r="I109" s="148"/>
      <c r="L109" s="30"/>
      <c r="M109" s="149"/>
      <c r="T109" s="54"/>
      <c r="AT109" s="15" t="s">
        <v>1303</v>
      </c>
      <c r="AU109" s="15" t="s">
        <v>83</v>
      </c>
    </row>
    <row r="110" spans="2:65" s="1" customFormat="1">
      <c r="B110" s="30"/>
      <c r="D110" s="182" t="s">
        <v>1301</v>
      </c>
      <c r="F110" s="181" t="s">
        <v>2004</v>
      </c>
      <c r="I110" s="148"/>
      <c r="L110" s="30"/>
      <c r="M110" s="149"/>
      <c r="T110" s="54"/>
      <c r="AT110" s="15" t="s">
        <v>1301</v>
      </c>
      <c r="AU110" s="15" t="s">
        <v>83</v>
      </c>
    </row>
    <row r="111" spans="2:65" s="12" customFormat="1">
      <c r="B111" s="150"/>
      <c r="D111" s="146" t="s">
        <v>154</v>
      </c>
      <c r="E111" s="151" t="s">
        <v>1</v>
      </c>
      <c r="F111" s="152" t="s">
        <v>2003</v>
      </c>
      <c r="H111" s="153">
        <v>29.64</v>
      </c>
      <c r="I111" s="154"/>
      <c r="L111" s="150"/>
      <c r="M111" s="155"/>
      <c r="T111" s="156"/>
      <c r="AT111" s="151" t="s">
        <v>154</v>
      </c>
      <c r="AU111" s="151" t="s">
        <v>83</v>
      </c>
      <c r="AV111" s="12" t="s">
        <v>83</v>
      </c>
      <c r="AW111" s="12" t="s">
        <v>31</v>
      </c>
      <c r="AX111" s="12" t="s">
        <v>79</v>
      </c>
      <c r="AY111" s="151" t="s">
        <v>145</v>
      </c>
    </row>
    <row r="112" spans="2:65" s="1" customFormat="1" ht="21.75" customHeight="1">
      <c r="B112" s="30"/>
      <c r="C112" s="189" t="s">
        <v>304</v>
      </c>
      <c r="D112" s="189" t="s">
        <v>147</v>
      </c>
      <c r="E112" s="188" t="s">
        <v>2002</v>
      </c>
      <c r="F112" s="184" t="s">
        <v>2001</v>
      </c>
      <c r="G112" s="187" t="s">
        <v>150</v>
      </c>
      <c r="H112" s="186">
        <v>1.56</v>
      </c>
      <c r="I112" s="137"/>
      <c r="J112" s="185">
        <f>ROUND(I112*H112,2)</f>
        <v>0</v>
      </c>
      <c r="K112" s="184" t="s">
        <v>1306</v>
      </c>
      <c r="L112" s="30"/>
      <c r="M112" s="140" t="s">
        <v>1</v>
      </c>
      <c r="N112" s="141" t="s">
        <v>39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89</v>
      </c>
      <c r="AT112" s="144" t="s">
        <v>147</v>
      </c>
      <c r="AU112" s="144" t="s">
        <v>83</v>
      </c>
      <c r="AY112" s="15" t="s">
        <v>145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5" t="s">
        <v>79</v>
      </c>
      <c r="BK112" s="145">
        <f>ROUND(I112*H112,2)</f>
        <v>0</v>
      </c>
      <c r="BL112" s="15" t="s">
        <v>89</v>
      </c>
      <c r="BM112" s="144" t="s">
        <v>2000</v>
      </c>
    </row>
    <row r="113" spans="2:65" s="1" customFormat="1" ht="19.5">
      <c r="B113" s="30"/>
      <c r="D113" s="146" t="s">
        <v>1303</v>
      </c>
      <c r="F113" s="183" t="s">
        <v>1999</v>
      </c>
      <c r="I113" s="148"/>
      <c r="L113" s="30"/>
      <c r="M113" s="149"/>
      <c r="T113" s="54"/>
      <c r="AT113" s="15" t="s">
        <v>1303</v>
      </c>
      <c r="AU113" s="15" t="s">
        <v>83</v>
      </c>
    </row>
    <row r="114" spans="2:65" s="1" customFormat="1">
      <c r="B114" s="30"/>
      <c r="D114" s="182" t="s">
        <v>1301</v>
      </c>
      <c r="F114" s="181" t="s">
        <v>1998</v>
      </c>
      <c r="I114" s="148"/>
      <c r="L114" s="30"/>
      <c r="M114" s="149"/>
      <c r="T114" s="54"/>
      <c r="AT114" s="15" t="s">
        <v>1301</v>
      </c>
      <c r="AU114" s="15" t="s">
        <v>83</v>
      </c>
    </row>
    <row r="115" spans="2:65" s="1" customFormat="1" ht="24.2" customHeight="1">
      <c r="B115" s="30"/>
      <c r="C115" s="189" t="s">
        <v>309</v>
      </c>
      <c r="D115" s="189" t="s">
        <v>147</v>
      </c>
      <c r="E115" s="188" t="s">
        <v>1997</v>
      </c>
      <c r="F115" s="184" t="s">
        <v>1996</v>
      </c>
      <c r="G115" s="187" t="s">
        <v>150</v>
      </c>
      <c r="H115" s="186">
        <v>1.56</v>
      </c>
      <c r="I115" s="137"/>
      <c r="J115" s="185">
        <f>ROUND(I115*H115,2)</f>
        <v>0</v>
      </c>
      <c r="K115" s="184" t="s">
        <v>1306</v>
      </c>
      <c r="L115" s="30"/>
      <c r="M115" s="140" t="s">
        <v>1</v>
      </c>
      <c r="N115" s="141" t="s">
        <v>39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89</v>
      </c>
      <c r="AT115" s="144" t="s">
        <v>147</v>
      </c>
      <c r="AU115" s="144" t="s">
        <v>83</v>
      </c>
      <c r="AY115" s="15" t="s">
        <v>145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5" t="s">
        <v>79</v>
      </c>
      <c r="BK115" s="145">
        <f>ROUND(I115*H115,2)</f>
        <v>0</v>
      </c>
      <c r="BL115" s="15" t="s">
        <v>89</v>
      </c>
      <c r="BM115" s="144" t="s">
        <v>1995</v>
      </c>
    </row>
    <row r="116" spans="2:65" s="1" customFormat="1" ht="19.5">
      <c r="B116" s="30"/>
      <c r="D116" s="146" t="s">
        <v>1303</v>
      </c>
      <c r="F116" s="183" t="s">
        <v>1994</v>
      </c>
      <c r="I116" s="148"/>
      <c r="L116" s="30"/>
      <c r="M116" s="149"/>
      <c r="T116" s="54"/>
      <c r="AT116" s="15" t="s">
        <v>1303</v>
      </c>
      <c r="AU116" s="15" t="s">
        <v>83</v>
      </c>
    </row>
    <row r="117" spans="2:65" s="1" customFormat="1">
      <c r="B117" s="30"/>
      <c r="D117" s="182" t="s">
        <v>1301</v>
      </c>
      <c r="F117" s="181" t="s">
        <v>1993</v>
      </c>
      <c r="I117" s="148"/>
      <c r="L117" s="30"/>
      <c r="M117" s="149"/>
      <c r="T117" s="54"/>
      <c r="AT117" s="15" t="s">
        <v>1301</v>
      </c>
      <c r="AU117" s="15" t="s">
        <v>83</v>
      </c>
    </row>
    <row r="118" spans="2:65" s="11" customFormat="1" ht="25.9" customHeight="1">
      <c r="B118" s="119"/>
      <c r="D118" s="120" t="s">
        <v>73</v>
      </c>
      <c r="E118" s="121" t="s">
        <v>371</v>
      </c>
      <c r="F118" s="121" t="s">
        <v>372</v>
      </c>
      <c r="I118" s="122"/>
      <c r="J118" s="123">
        <f>BK118</f>
        <v>0</v>
      </c>
      <c r="L118" s="119"/>
      <c r="M118" s="124"/>
      <c r="P118" s="125">
        <f>P119+P203+P285+P339</f>
        <v>0</v>
      </c>
      <c r="R118" s="125">
        <f>R119+R203+R285+R339</f>
        <v>0.89427999999999996</v>
      </c>
      <c r="T118" s="126">
        <f>T119+T203+T285+T339</f>
        <v>8.4000000000000003E-4</v>
      </c>
      <c r="AR118" s="120" t="s">
        <v>83</v>
      </c>
      <c r="AT118" s="127" t="s">
        <v>73</v>
      </c>
      <c r="AU118" s="127" t="s">
        <v>74</v>
      </c>
      <c r="AY118" s="120" t="s">
        <v>145</v>
      </c>
      <c r="BK118" s="128">
        <f>BK119+BK203+BK285+BK339</f>
        <v>0</v>
      </c>
    </row>
    <row r="119" spans="2:65" s="11" customFormat="1" ht="22.9" customHeight="1">
      <c r="B119" s="119"/>
      <c r="D119" s="120" t="s">
        <v>73</v>
      </c>
      <c r="E119" s="129" t="s">
        <v>1992</v>
      </c>
      <c r="F119" s="129" t="s">
        <v>1991</v>
      </c>
      <c r="I119" s="122"/>
      <c r="J119" s="130">
        <f>BK119</f>
        <v>0</v>
      </c>
      <c r="L119" s="119"/>
      <c r="M119" s="124"/>
      <c r="P119" s="125">
        <f>SUM(P120:P202)</f>
        <v>0</v>
      </c>
      <c r="R119" s="125">
        <f>SUM(R120:R202)</f>
        <v>0.18993000000000002</v>
      </c>
      <c r="T119" s="126">
        <f>SUM(T120:T202)</f>
        <v>8.4000000000000003E-4</v>
      </c>
      <c r="AR119" s="120" t="s">
        <v>83</v>
      </c>
      <c r="AT119" s="127" t="s">
        <v>73</v>
      </c>
      <c r="AU119" s="127" t="s">
        <v>79</v>
      </c>
      <c r="AY119" s="120" t="s">
        <v>145</v>
      </c>
      <c r="BK119" s="128">
        <f>SUM(BK120:BK202)</f>
        <v>0</v>
      </c>
    </row>
    <row r="120" spans="2:65" s="1" customFormat="1" ht="16.5" customHeight="1">
      <c r="B120" s="30"/>
      <c r="C120" s="189" t="s">
        <v>79</v>
      </c>
      <c r="D120" s="189" t="s">
        <v>147</v>
      </c>
      <c r="E120" s="188" t="s">
        <v>1990</v>
      </c>
      <c r="F120" s="184" t="s">
        <v>1989</v>
      </c>
      <c r="G120" s="187" t="s">
        <v>171</v>
      </c>
      <c r="H120" s="186">
        <v>2</v>
      </c>
      <c r="I120" s="137"/>
      <c r="J120" s="185">
        <f>ROUND(I120*H120,2)</f>
        <v>0</v>
      </c>
      <c r="K120" s="184" t="s">
        <v>1306</v>
      </c>
      <c r="L120" s="30"/>
      <c r="M120" s="140" t="s">
        <v>1</v>
      </c>
      <c r="N120" s="141" t="s">
        <v>39</v>
      </c>
      <c r="P120" s="142">
        <f>O120*H120</f>
        <v>0</v>
      </c>
      <c r="Q120" s="142">
        <v>5.8E-4</v>
      </c>
      <c r="R120" s="142">
        <f>Q120*H120</f>
        <v>1.16E-3</v>
      </c>
      <c r="S120" s="142">
        <v>4.2000000000000002E-4</v>
      </c>
      <c r="T120" s="143">
        <f>S120*H120</f>
        <v>8.4000000000000003E-4</v>
      </c>
      <c r="AR120" s="144" t="s">
        <v>231</v>
      </c>
      <c r="AT120" s="144" t="s">
        <v>147</v>
      </c>
      <c r="AU120" s="144" t="s">
        <v>83</v>
      </c>
      <c r="AY120" s="15" t="s">
        <v>145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5" t="s">
        <v>79</v>
      </c>
      <c r="BK120" s="145">
        <f>ROUND(I120*H120,2)</f>
        <v>0</v>
      </c>
      <c r="BL120" s="15" t="s">
        <v>231</v>
      </c>
      <c r="BM120" s="144" t="s">
        <v>1988</v>
      </c>
    </row>
    <row r="121" spans="2:65" s="1" customFormat="1">
      <c r="B121" s="30"/>
      <c r="D121" s="146" t="s">
        <v>1303</v>
      </c>
      <c r="F121" s="183" t="s">
        <v>1987</v>
      </c>
      <c r="I121" s="148"/>
      <c r="L121" s="30"/>
      <c r="M121" s="149"/>
      <c r="T121" s="54"/>
      <c r="AT121" s="15" t="s">
        <v>1303</v>
      </c>
      <c r="AU121" s="15" t="s">
        <v>83</v>
      </c>
    </row>
    <row r="122" spans="2:65" s="1" customFormat="1">
      <c r="B122" s="30"/>
      <c r="D122" s="182" t="s">
        <v>1301</v>
      </c>
      <c r="F122" s="181" t="s">
        <v>1986</v>
      </c>
      <c r="I122" s="148"/>
      <c r="L122" s="30"/>
      <c r="M122" s="149"/>
      <c r="T122" s="54"/>
      <c r="AT122" s="15" t="s">
        <v>1301</v>
      </c>
      <c r="AU122" s="15" t="s">
        <v>83</v>
      </c>
    </row>
    <row r="123" spans="2:65" s="1" customFormat="1" ht="16.5" customHeight="1">
      <c r="B123" s="30"/>
      <c r="C123" s="189" t="s">
        <v>83</v>
      </c>
      <c r="D123" s="189" t="s">
        <v>147</v>
      </c>
      <c r="E123" s="188" t="s">
        <v>1985</v>
      </c>
      <c r="F123" s="184" t="s">
        <v>1984</v>
      </c>
      <c r="G123" s="187" t="s">
        <v>171</v>
      </c>
      <c r="H123" s="186">
        <v>2</v>
      </c>
      <c r="I123" s="137"/>
      <c r="J123" s="185">
        <f>ROUND(I123*H123,2)</f>
        <v>0</v>
      </c>
      <c r="K123" s="184" t="s">
        <v>1306</v>
      </c>
      <c r="L123" s="30"/>
      <c r="M123" s="140" t="s">
        <v>1</v>
      </c>
      <c r="N123" s="141" t="s">
        <v>39</v>
      </c>
      <c r="P123" s="142">
        <f>O123*H123</f>
        <v>0</v>
      </c>
      <c r="Q123" s="142">
        <v>1.6320000000000001E-2</v>
      </c>
      <c r="R123" s="142">
        <f>Q123*H123</f>
        <v>3.2640000000000002E-2</v>
      </c>
      <c r="S123" s="142">
        <v>0</v>
      </c>
      <c r="T123" s="143">
        <f>S123*H123</f>
        <v>0</v>
      </c>
      <c r="AR123" s="144" t="s">
        <v>231</v>
      </c>
      <c r="AT123" s="144" t="s">
        <v>147</v>
      </c>
      <c r="AU123" s="144" t="s">
        <v>83</v>
      </c>
      <c r="AY123" s="15" t="s">
        <v>145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5" t="s">
        <v>79</v>
      </c>
      <c r="BK123" s="145">
        <f>ROUND(I123*H123,2)</f>
        <v>0</v>
      </c>
      <c r="BL123" s="15" t="s">
        <v>231</v>
      </c>
      <c r="BM123" s="144" t="s">
        <v>1983</v>
      </c>
    </row>
    <row r="124" spans="2:65" s="1" customFormat="1">
      <c r="B124" s="30"/>
      <c r="D124" s="146" t="s">
        <v>1303</v>
      </c>
      <c r="F124" s="183" t="s">
        <v>1982</v>
      </c>
      <c r="I124" s="148"/>
      <c r="L124" s="30"/>
      <c r="M124" s="149"/>
      <c r="T124" s="54"/>
      <c r="AT124" s="15" t="s">
        <v>1303</v>
      </c>
      <c r="AU124" s="15" t="s">
        <v>83</v>
      </c>
    </row>
    <row r="125" spans="2:65" s="1" customFormat="1">
      <c r="B125" s="30"/>
      <c r="D125" s="182" t="s">
        <v>1301</v>
      </c>
      <c r="F125" s="181" t="s">
        <v>1981</v>
      </c>
      <c r="I125" s="148"/>
      <c r="L125" s="30"/>
      <c r="M125" s="149"/>
      <c r="T125" s="54"/>
      <c r="AT125" s="15" t="s">
        <v>1301</v>
      </c>
      <c r="AU125" s="15" t="s">
        <v>83</v>
      </c>
    </row>
    <row r="126" spans="2:65" s="1" customFormat="1" ht="16.5" customHeight="1">
      <c r="B126" s="30"/>
      <c r="C126" s="189" t="s">
        <v>86</v>
      </c>
      <c r="D126" s="189" t="s">
        <v>147</v>
      </c>
      <c r="E126" s="188" t="s">
        <v>1980</v>
      </c>
      <c r="F126" s="184" t="s">
        <v>1979</v>
      </c>
      <c r="G126" s="187" t="s">
        <v>171</v>
      </c>
      <c r="H126" s="186">
        <v>2</v>
      </c>
      <c r="I126" s="137"/>
      <c r="J126" s="185">
        <f>ROUND(I126*H126,2)</f>
        <v>0</v>
      </c>
      <c r="K126" s="184" t="s">
        <v>1306</v>
      </c>
      <c r="L126" s="30"/>
      <c r="M126" s="140" t="s">
        <v>1</v>
      </c>
      <c r="N126" s="141" t="s">
        <v>39</v>
      </c>
      <c r="P126" s="142">
        <f>O126*H126</f>
        <v>0</v>
      </c>
      <c r="Q126" s="142">
        <v>1.7899999999999999E-3</v>
      </c>
      <c r="R126" s="142">
        <f>Q126*H126</f>
        <v>3.5799999999999998E-3</v>
      </c>
      <c r="S126" s="142">
        <v>0</v>
      </c>
      <c r="T126" s="143">
        <f>S126*H126</f>
        <v>0</v>
      </c>
      <c r="AR126" s="144" t="s">
        <v>231</v>
      </c>
      <c r="AT126" s="144" t="s">
        <v>147</v>
      </c>
      <c r="AU126" s="144" t="s">
        <v>83</v>
      </c>
      <c r="AY126" s="15" t="s">
        <v>145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5" t="s">
        <v>79</v>
      </c>
      <c r="BK126" s="145">
        <f>ROUND(I126*H126,2)</f>
        <v>0</v>
      </c>
      <c r="BL126" s="15" t="s">
        <v>231</v>
      </c>
      <c r="BM126" s="144" t="s">
        <v>1978</v>
      </c>
    </row>
    <row r="127" spans="2:65" s="1" customFormat="1">
      <c r="B127" s="30"/>
      <c r="D127" s="146" t="s">
        <v>1303</v>
      </c>
      <c r="F127" s="183" t="s">
        <v>1977</v>
      </c>
      <c r="I127" s="148"/>
      <c r="L127" s="30"/>
      <c r="M127" s="149"/>
      <c r="T127" s="54"/>
      <c r="AT127" s="15" t="s">
        <v>1303</v>
      </c>
      <c r="AU127" s="15" t="s">
        <v>83</v>
      </c>
    </row>
    <row r="128" spans="2:65" s="1" customFormat="1">
      <c r="B128" s="30"/>
      <c r="D128" s="182" t="s">
        <v>1301</v>
      </c>
      <c r="F128" s="181" t="s">
        <v>1976</v>
      </c>
      <c r="I128" s="148"/>
      <c r="L128" s="30"/>
      <c r="M128" s="149"/>
      <c r="T128" s="54"/>
      <c r="AT128" s="15" t="s">
        <v>1301</v>
      </c>
      <c r="AU128" s="15" t="s">
        <v>83</v>
      </c>
    </row>
    <row r="129" spans="2:65" s="1" customFormat="1" ht="16.5" customHeight="1">
      <c r="B129" s="30"/>
      <c r="C129" s="189" t="s">
        <v>89</v>
      </c>
      <c r="D129" s="189" t="s">
        <v>147</v>
      </c>
      <c r="E129" s="188" t="s">
        <v>1975</v>
      </c>
      <c r="F129" s="184" t="s">
        <v>1974</v>
      </c>
      <c r="G129" s="187" t="s">
        <v>171</v>
      </c>
      <c r="H129" s="186">
        <v>2</v>
      </c>
      <c r="I129" s="137"/>
      <c r="J129" s="185">
        <f>ROUND(I129*H129,2)</f>
        <v>0</v>
      </c>
      <c r="K129" s="184" t="s">
        <v>1306</v>
      </c>
      <c r="L129" s="30"/>
      <c r="M129" s="140" t="s">
        <v>1</v>
      </c>
      <c r="N129" s="141" t="s">
        <v>39</v>
      </c>
      <c r="P129" s="142">
        <f>O129*H129</f>
        <v>0</v>
      </c>
      <c r="Q129" s="142">
        <v>1E-3</v>
      </c>
      <c r="R129" s="142">
        <f>Q129*H129</f>
        <v>2E-3</v>
      </c>
      <c r="S129" s="142">
        <v>0</v>
      </c>
      <c r="T129" s="143">
        <f>S129*H129</f>
        <v>0</v>
      </c>
      <c r="AR129" s="144" t="s">
        <v>231</v>
      </c>
      <c r="AT129" s="144" t="s">
        <v>147</v>
      </c>
      <c r="AU129" s="144" t="s">
        <v>83</v>
      </c>
      <c r="AY129" s="15" t="s">
        <v>145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5" t="s">
        <v>79</v>
      </c>
      <c r="BK129" s="145">
        <f>ROUND(I129*H129,2)</f>
        <v>0</v>
      </c>
      <c r="BL129" s="15" t="s">
        <v>231</v>
      </c>
      <c r="BM129" s="144" t="s">
        <v>1973</v>
      </c>
    </row>
    <row r="130" spans="2:65" s="1" customFormat="1">
      <c r="B130" s="30"/>
      <c r="D130" s="146" t="s">
        <v>1303</v>
      </c>
      <c r="F130" s="183" t="s">
        <v>1972</v>
      </c>
      <c r="I130" s="148"/>
      <c r="L130" s="30"/>
      <c r="M130" s="149"/>
      <c r="T130" s="54"/>
      <c r="AT130" s="15" t="s">
        <v>1303</v>
      </c>
      <c r="AU130" s="15" t="s">
        <v>83</v>
      </c>
    </row>
    <row r="131" spans="2:65" s="1" customFormat="1">
      <c r="B131" s="30"/>
      <c r="D131" s="182" t="s">
        <v>1301</v>
      </c>
      <c r="F131" s="181" t="s">
        <v>1971</v>
      </c>
      <c r="I131" s="148"/>
      <c r="L131" s="30"/>
      <c r="M131" s="149"/>
      <c r="T131" s="54"/>
      <c r="AT131" s="15" t="s">
        <v>1301</v>
      </c>
      <c r="AU131" s="15" t="s">
        <v>83</v>
      </c>
    </row>
    <row r="132" spans="2:65" s="1" customFormat="1" ht="16.5" customHeight="1">
      <c r="B132" s="30"/>
      <c r="C132" s="189" t="s">
        <v>191</v>
      </c>
      <c r="D132" s="189" t="s">
        <v>147</v>
      </c>
      <c r="E132" s="188" t="s">
        <v>1970</v>
      </c>
      <c r="F132" s="184" t="s">
        <v>1969</v>
      </c>
      <c r="G132" s="187" t="s">
        <v>434</v>
      </c>
      <c r="H132" s="186">
        <v>50</v>
      </c>
      <c r="I132" s="137"/>
      <c r="J132" s="185">
        <f>ROUND(I132*H132,2)</f>
        <v>0</v>
      </c>
      <c r="K132" s="184" t="s">
        <v>1306</v>
      </c>
      <c r="L132" s="30"/>
      <c r="M132" s="140" t="s">
        <v>1</v>
      </c>
      <c r="N132" s="141" t="s">
        <v>39</v>
      </c>
      <c r="P132" s="142">
        <f>O132*H132</f>
        <v>0</v>
      </c>
      <c r="Q132" s="142">
        <v>1.42E-3</v>
      </c>
      <c r="R132" s="142">
        <f>Q132*H132</f>
        <v>7.1000000000000008E-2</v>
      </c>
      <c r="S132" s="142">
        <v>0</v>
      </c>
      <c r="T132" s="143">
        <f>S132*H132</f>
        <v>0</v>
      </c>
      <c r="AR132" s="144" t="s">
        <v>231</v>
      </c>
      <c r="AT132" s="144" t="s">
        <v>147</v>
      </c>
      <c r="AU132" s="144" t="s">
        <v>83</v>
      </c>
      <c r="AY132" s="15" t="s">
        <v>145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79</v>
      </c>
      <c r="BK132" s="145">
        <f>ROUND(I132*H132,2)</f>
        <v>0</v>
      </c>
      <c r="BL132" s="15" t="s">
        <v>231</v>
      </c>
      <c r="BM132" s="144" t="s">
        <v>1968</v>
      </c>
    </row>
    <row r="133" spans="2:65" s="1" customFormat="1">
      <c r="B133" s="30"/>
      <c r="D133" s="146" t="s">
        <v>1303</v>
      </c>
      <c r="F133" s="183" t="s">
        <v>1967</v>
      </c>
      <c r="I133" s="148"/>
      <c r="L133" s="30"/>
      <c r="M133" s="149"/>
      <c r="T133" s="54"/>
      <c r="AT133" s="15" t="s">
        <v>1303</v>
      </c>
      <c r="AU133" s="15" t="s">
        <v>83</v>
      </c>
    </row>
    <row r="134" spans="2:65" s="1" customFormat="1">
      <c r="B134" s="30"/>
      <c r="D134" s="182" t="s">
        <v>1301</v>
      </c>
      <c r="F134" s="181" t="s">
        <v>1966</v>
      </c>
      <c r="I134" s="148"/>
      <c r="L134" s="30"/>
      <c r="M134" s="149"/>
      <c r="T134" s="54"/>
      <c r="AT134" s="15" t="s">
        <v>1301</v>
      </c>
      <c r="AU134" s="15" t="s">
        <v>83</v>
      </c>
    </row>
    <row r="135" spans="2:65" s="12" customFormat="1">
      <c r="B135" s="150"/>
      <c r="D135" s="146" t="s">
        <v>154</v>
      </c>
      <c r="E135" s="151" t="s">
        <v>1</v>
      </c>
      <c r="F135" s="152" t="s">
        <v>1965</v>
      </c>
      <c r="H135" s="153">
        <v>50</v>
      </c>
      <c r="I135" s="154"/>
      <c r="L135" s="150"/>
      <c r="M135" s="155"/>
      <c r="T135" s="156"/>
      <c r="AT135" s="151" t="s">
        <v>154</v>
      </c>
      <c r="AU135" s="151" t="s">
        <v>83</v>
      </c>
      <c r="AV135" s="12" t="s">
        <v>83</v>
      </c>
      <c r="AW135" s="12" t="s">
        <v>31</v>
      </c>
      <c r="AX135" s="12" t="s">
        <v>79</v>
      </c>
      <c r="AY135" s="151" t="s">
        <v>145</v>
      </c>
    </row>
    <row r="136" spans="2:65" s="1" customFormat="1" ht="16.5" customHeight="1">
      <c r="B136" s="30"/>
      <c r="C136" s="189" t="s">
        <v>98</v>
      </c>
      <c r="D136" s="189" t="s">
        <v>147</v>
      </c>
      <c r="E136" s="188" t="s">
        <v>1964</v>
      </c>
      <c r="F136" s="184" t="s">
        <v>1963</v>
      </c>
      <c r="G136" s="187" t="s">
        <v>434</v>
      </c>
      <c r="H136" s="186">
        <v>2</v>
      </c>
      <c r="I136" s="137"/>
      <c r="J136" s="185">
        <f>ROUND(I136*H136,2)</f>
        <v>0</v>
      </c>
      <c r="K136" s="184" t="s">
        <v>1306</v>
      </c>
      <c r="L136" s="30"/>
      <c r="M136" s="140" t="s">
        <v>1</v>
      </c>
      <c r="N136" s="141" t="s">
        <v>39</v>
      </c>
      <c r="P136" s="142">
        <f>O136*H136</f>
        <v>0</v>
      </c>
      <c r="Q136" s="142">
        <v>7.4400000000000004E-3</v>
      </c>
      <c r="R136" s="142">
        <f>Q136*H136</f>
        <v>1.4880000000000001E-2</v>
      </c>
      <c r="S136" s="142">
        <v>0</v>
      </c>
      <c r="T136" s="143">
        <f>S136*H136</f>
        <v>0</v>
      </c>
      <c r="AR136" s="144" t="s">
        <v>231</v>
      </c>
      <c r="AT136" s="144" t="s">
        <v>147</v>
      </c>
      <c r="AU136" s="144" t="s">
        <v>83</v>
      </c>
      <c r="AY136" s="15" t="s">
        <v>145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5" t="s">
        <v>79</v>
      </c>
      <c r="BK136" s="145">
        <f>ROUND(I136*H136,2)</f>
        <v>0</v>
      </c>
      <c r="BL136" s="15" t="s">
        <v>231</v>
      </c>
      <c r="BM136" s="144" t="s">
        <v>1962</v>
      </c>
    </row>
    <row r="137" spans="2:65" s="1" customFormat="1">
      <c r="B137" s="30"/>
      <c r="D137" s="146" t="s">
        <v>1303</v>
      </c>
      <c r="F137" s="183" t="s">
        <v>1961</v>
      </c>
      <c r="I137" s="148"/>
      <c r="L137" s="30"/>
      <c r="M137" s="149"/>
      <c r="T137" s="54"/>
      <c r="AT137" s="15" t="s">
        <v>1303</v>
      </c>
      <c r="AU137" s="15" t="s">
        <v>83</v>
      </c>
    </row>
    <row r="138" spans="2:65" s="1" customFormat="1">
      <c r="B138" s="30"/>
      <c r="D138" s="182" t="s">
        <v>1301</v>
      </c>
      <c r="F138" s="181" t="s">
        <v>1960</v>
      </c>
      <c r="I138" s="148"/>
      <c r="L138" s="30"/>
      <c r="M138" s="149"/>
      <c r="T138" s="54"/>
      <c r="AT138" s="15" t="s">
        <v>1301</v>
      </c>
      <c r="AU138" s="15" t="s">
        <v>83</v>
      </c>
    </row>
    <row r="139" spans="2:65" s="1" customFormat="1" ht="16.5" customHeight="1">
      <c r="B139" s="30"/>
      <c r="C139" s="189" t="s">
        <v>195</v>
      </c>
      <c r="D139" s="189" t="s">
        <v>147</v>
      </c>
      <c r="E139" s="188" t="s">
        <v>1959</v>
      </c>
      <c r="F139" s="184" t="s">
        <v>1958</v>
      </c>
      <c r="G139" s="187" t="s">
        <v>434</v>
      </c>
      <c r="H139" s="186">
        <v>18</v>
      </c>
      <c r="I139" s="137"/>
      <c r="J139" s="185">
        <f>ROUND(I139*H139,2)</f>
        <v>0</v>
      </c>
      <c r="K139" s="184" t="s">
        <v>1306</v>
      </c>
      <c r="L139" s="30"/>
      <c r="M139" s="140" t="s">
        <v>1</v>
      </c>
      <c r="N139" s="141" t="s">
        <v>39</v>
      </c>
      <c r="P139" s="142">
        <f>O139*H139</f>
        <v>0</v>
      </c>
      <c r="Q139" s="142">
        <v>5.9000000000000003E-4</v>
      </c>
      <c r="R139" s="142">
        <f>Q139*H139</f>
        <v>1.0620000000000001E-2</v>
      </c>
      <c r="S139" s="142">
        <v>0</v>
      </c>
      <c r="T139" s="143">
        <f>S139*H139</f>
        <v>0</v>
      </c>
      <c r="AR139" s="144" t="s">
        <v>231</v>
      </c>
      <c r="AT139" s="144" t="s">
        <v>147</v>
      </c>
      <c r="AU139" s="144" t="s">
        <v>83</v>
      </c>
      <c r="AY139" s="15" t="s">
        <v>145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5" t="s">
        <v>79</v>
      </c>
      <c r="BK139" s="145">
        <f>ROUND(I139*H139,2)</f>
        <v>0</v>
      </c>
      <c r="BL139" s="15" t="s">
        <v>231</v>
      </c>
      <c r="BM139" s="144" t="s">
        <v>1957</v>
      </c>
    </row>
    <row r="140" spans="2:65" s="1" customFormat="1">
      <c r="B140" s="30"/>
      <c r="D140" s="146" t="s">
        <v>1303</v>
      </c>
      <c r="F140" s="183" t="s">
        <v>1956</v>
      </c>
      <c r="I140" s="148"/>
      <c r="L140" s="30"/>
      <c r="M140" s="149"/>
      <c r="T140" s="54"/>
      <c r="AT140" s="15" t="s">
        <v>1303</v>
      </c>
      <c r="AU140" s="15" t="s">
        <v>83</v>
      </c>
    </row>
    <row r="141" spans="2:65" s="1" customFormat="1">
      <c r="B141" s="30"/>
      <c r="D141" s="182" t="s">
        <v>1301</v>
      </c>
      <c r="F141" s="181" t="s">
        <v>1955</v>
      </c>
      <c r="I141" s="148"/>
      <c r="L141" s="30"/>
      <c r="M141" s="149"/>
      <c r="T141" s="54"/>
      <c r="AT141" s="15" t="s">
        <v>1301</v>
      </c>
      <c r="AU141" s="15" t="s">
        <v>83</v>
      </c>
    </row>
    <row r="142" spans="2:65" s="12" customFormat="1">
      <c r="B142" s="150"/>
      <c r="D142" s="146" t="s">
        <v>154</v>
      </c>
      <c r="E142" s="151" t="s">
        <v>1</v>
      </c>
      <c r="F142" s="152" t="s">
        <v>1954</v>
      </c>
      <c r="H142" s="153">
        <v>18</v>
      </c>
      <c r="I142" s="154"/>
      <c r="L142" s="150"/>
      <c r="M142" s="155"/>
      <c r="T142" s="156"/>
      <c r="AT142" s="151" t="s">
        <v>154</v>
      </c>
      <c r="AU142" s="151" t="s">
        <v>83</v>
      </c>
      <c r="AV142" s="12" t="s">
        <v>83</v>
      </c>
      <c r="AW142" s="12" t="s">
        <v>31</v>
      </c>
      <c r="AX142" s="12" t="s">
        <v>79</v>
      </c>
      <c r="AY142" s="151" t="s">
        <v>145</v>
      </c>
    </row>
    <row r="143" spans="2:65" s="1" customFormat="1" ht="16.5" customHeight="1">
      <c r="B143" s="30"/>
      <c r="C143" s="189" t="s">
        <v>204</v>
      </c>
      <c r="D143" s="189" t="s">
        <v>147</v>
      </c>
      <c r="E143" s="188" t="s">
        <v>1953</v>
      </c>
      <c r="F143" s="184" t="s">
        <v>1952</v>
      </c>
      <c r="G143" s="187" t="s">
        <v>434</v>
      </c>
      <c r="H143" s="186">
        <v>16</v>
      </c>
      <c r="I143" s="137"/>
      <c r="J143" s="185">
        <f>ROUND(I143*H143,2)</f>
        <v>0</v>
      </c>
      <c r="K143" s="184" t="s">
        <v>1306</v>
      </c>
      <c r="L143" s="30"/>
      <c r="M143" s="140" t="s">
        <v>1</v>
      </c>
      <c r="N143" s="141" t="s">
        <v>39</v>
      </c>
      <c r="P143" s="142">
        <f>O143*H143</f>
        <v>0</v>
      </c>
      <c r="Q143" s="142">
        <v>2.0100000000000001E-3</v>
      </c>
      <c r="R143" s="142">
        <f>Q143*H143</f>
        <v>3.2160000000000001E-2</v>
      </c>
      <c r="S143" s="142">
        <v>0</v>
      </c>
      <c r="T143" s="143">
        <f>S143*H143</f>
        <v>0</v>
      </c>
      <c r="AR143" s="144" t="s">
        <v>231</v>
      </c>
      <c r="AT143" s="144" t="s">
        <v>147</v>
      </c>
      <c r="AU143" s="144" t="s">
        <v>83</v>
      </c>
      <c r="AY143" s="15" t="s">
        <v>145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5" t="s">
        <v>79</v>
      </c>
      <c r="BK143" s="145">
        <f>ROUND(I143*H143,2)</f>
        <v>0</v>
      </c>
      <c r="BL143" s="15" t="s">
        <v>231</v>
      </c>
      <c r="BM143" s="144" t="s">
        <v>1951</v>
      </c>
    </row>
    <row r="144" spans="2:65" s="1" customFormat="1">
      <c r="B144" s="30"/>
      <c r="D144" s="146" t="s">
        <v>1303</v>
      </c>
      <c r="F144" s="183" t="s">
        <v>1950</v>
      </c>
      <c r="I144" s="148"/>
      <c r="L144" s="30"/>
      <c r="M144" s="149"/>
      <c r="T144" s="54"/>
      <c r="AT144" s="15" t="s">
        <v>1303</v>
      </c>
      <c r="AU144" s="15" t="s">
        <v>83</v>
      </c>
    </row>
    <row r="145" spans="2:65" s="1" customFormat="1">
      <c r="B145" s="30"/>
      <c r="D145" s="182" t="s">
        <v>1301</v>
      </c>
      <c r="F145" s="181" t="s">
        <v>1949</v>
      </c>
      <c r="I145" s="148"/>
      <c r="L145" s="30"/>
      <c r="M145" s="149"/>
      <c r="T145" s="54"/>
      <c r="AT145" s="15" t="s">
        <v>1301</v>
      </c>
      <c r="AU145" s="15" t="s">
        <v>83</v>
      </c>
    </row>
    <row r="146" spans="2:65" s="12" customFormat="1">
      <c r="B146" s="150"/>
      <c r="D146" s="146" t="s">
        <v>154</v>
      </c>
      <c r="E146" s="151" t="s">
        <v>1</v>
      </c>
      <c r="F146" s="152" t="s">
        <v>1948</v>
      </c>
      <c r="H146" s="153">
        <v>16</v>
      </c>
      <c r="I146" s="154"/>
      <c r="L146" s="150"/>
      <c r="M146" s="155"/>
      <c r="T146" s="156"/>
      <c r="AT146" s="151" t="s">
        <v>154</v>
      </c>
      <c r="AU146" s="151" t="s">
        <v>83</v>
      </c>
      <c r="AV146" s="12" t="s">
        <v>83</v>
      </c>
      <c r="AW146" s="12" t="s">
        <v>31</v>
      </c>
      <c r="AX146" s="12" t="s">
        <v>79</v>
      </c>
      <c r="AY146" s="151" t="s">
        <v>145</v>
      </c>
    </row>
    <row r="147" spans="2:65" s="1" customFormat="1" ht="16.5" customHeight="1">
      <c r="B147" s="30"/>
      <c r="C147" s="189" t="s">
        <v>210</v>
      </c>
      <c r="D147" s="189" t="s">
        <v>147</v>
      </c>
      <c r="E147" s="188" t="s">
        <v>1947</v>
      </c>
      <c r="F147" s="184" t="s">
        <v>1946</v>
      </c>
      <c r="G147" s="187" t="s">
        <v>434</v>
      </c>
      <c r="H147" s="186">
        <v>12</v>
      </c>
      <c r="I147" s="137"/>
      <c r="J147" s="185">
        <f>ROUND(I147*H147,2)</f>
        <v>0</v>
      </c>
      <c r="K147" s="184" t="s">
        <v>1306</v>
      </c>
      <c r="L147" s="30"/>
      <c r="M147" s="140" t="s">
        <v>1</v>
      </c>
      <c r="N147" s="141" t="s">
        <v>39</v>
      </c>
      <c r="P147" s="142">
        <f>O147*H147</f>
        <v>0</v>
      </c>
      <c r="Q147" s="142">
        <v>4.0999999999999999E-4</v>
      </c>
      <c r="R147" s="142">
        <f>Q147*H147</f>
        <v>4.9199999999999999E-3</v>
      </c>
      <c r="S147" s="142">
        <v>0</v>
      </c>
      <c r="T147" s="143">
        <f>S147*H147</f>
        <v>0</v>
      </c>
      <c r="AR147" s="144" t="s">
        <v>231</v>
      </c>
      <c r="AT147" s="144" t="s">
        <v>147</v>
      </c>
      <c r="AU147" s="144" t="s">
        <v>83</v>
      </c>
      <c r="AY147" s="15" t="s">
        <v>145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5" t="s">
        <v>79</v>
      </c>
      <c r="BK147" s="145">
        <f>ROUND(I147*H147,2)</f>
        <v>0</v>
      </c>
      <c r="BL147" s="15" t="s">
        <v>231</v>
      </c>
      <c r="BM147" s="144" t="s">
        <v>1945</v>
      </c>
    </row>
    <row r="148" spans="2:65" s="1" customFormat="1">
      <c r="B148" s="30"/>
      <c r="D148" s="146" t="s">
        <v>1303</v>
      </c>
      <c r="F148" s="183" t="s">
        <v>1944</v>
      </c>
      <c r="I148" s="148"/>
      <c r="L148" s="30"/>
      <c r="M148" s="149"/>
      <c r="T148" s="54"/>
      <c r="AT148" s="15" t="s">
        <v>1303</v>
      </c>
      <c r="AU148" s="15" t="s">
        <v>83</v>
      </c>
    </row>
    <row r="149" spans="2:65" s="1" customFormat="1">
      <c r="B149" s="30"/>
      <c r="D149" s="182" t="s">
        <v>1301</v>
      </c>
      <c r="F149" s="181" t="s">
        <v>1943</v>
      </c>
      <c r="I149" s="148"/>
      <c r="L149" s="30"/>
      <c r="M149" s="149"/>
      <c r="T149" s="54"/>
      <c r="AT149" s="15" t="s">
        <v>1301</v>
      </c>
      <c r="AU149" s="15" t="s">
        <v>83</v>
      </c>
    </row>
    <row r="150" spans="2:65" s="12" customFormat="1">
      <c r="B150" s="150"/>
      <c r="D150" s="146" t="s">
        <v>154</v>
      </c>
      <c r="E150" s="151" t="s">
        <v>1</v>
      </c>
      <c r="F150" s="152" t="s">
        <v>1942</v>
      </c>
      <c r="H150" s="153">
        <v>12</v>
      </c>
      <c r="I150" s="154"/>
      <c r="L150" s="150"/>
      <c r="M150" s="155"/>
      <c r="T150" s="156"/>
      <c r="AT150" s="151" t="s">
        <v>154</v>
      </c>
      <c r="AU150" s="151" t="s">
        <v>83</v>
      </c>
      <c r="AV150" s="12" t="s">
        <v>83</v>
      </c>
      <c r="AW150" s="12" t="s">
        <v>31</v>
      </c>
      <c r="AX150" s="12" t="s">
        <v>79</v>
      </c>
      <c r="AY150" s="151" t="s">
        <v>145</v>
      </c>
    </row>
    <row r="151" spans="2:65" s="1" customFormat="1" ht="16.5" customHeight="1">
      <c r="B151" s="30"/>
      <c r="C151" s="189" t="s">
        <v>8</v>
      </c>
      <c r="D151" s="189" t="s">
        <v>147</v>
      </c>
      <c r="E151" s="188" t="s">
        <v>1941</v>
      </c>
      <c r="F151" s="184" t="s">
        <v>1940</v>
      </c>
      <c r="G151" s="187" t="s">
        <v>434</v>
      </c>
      <c r="H151" s="186">
        <v>8</v>
      </c>
      <c r="I151" s="137"/>
      <c r="J151" s="185">
        <f>ROUND(I151*H151,2)</f>
        <v>0</v>
      </c>
      <c r="K151" s="184" t="s">
        <v>1306</v>
      </c>
      <c r="L151" s="30"/>
      <c r="M151" s="140" t="s">
        <v>1</v>
      </c>
      <c r="N151" s="141" t="s">
        <v>39</v>
      </c>
      <c r="P151" s="142">
        <f>O151*H151</f>
        <v>0</v>
      </c>
      <c r="Q151" s="142">
        <v>4.8000000000000001E-4</v>
      </c>
      <c r="R151" s="142">
        <f>Q151*H151</f>
        <v>3.8400000000000001E-3</v>
      </c>
      <c r="S151" s="142">
        <v>0</v>
      </c>
      <c r="T151" s="143">
        <f>S151*H151</f>
        <v>0</v>
      </c>
      <c r="AR151" s="144" t="s">
        <v>231</v>
      </c>
      <c r="AT151" s="144" t="s">
        <v>147</v>
      </c>
      <c r="AU151" s="144" t="s">
        <v>83</v>
      </c>
      <c r="AY151" s="15" t="s">
        <v>145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5" t="s">
        <v>79</v>
      </c>
      <c r="BK151" s="145">
        <f>ROUND(I151*H151,2)</f>
        <v>0</v>
      </c>
      <c r="BL151" s="15" t="s">
        <v>231</v>
      </c>
      <c r="BM151" s="144" t="s">
        <v>1939</v>
      </c>
    </row>
    <row r="152" spans="2:65" s="1" customFormat="1">
      <c r="B152" s="30"/>
      <c r="D152" s="146" t="s">
        <v>1303</v>
      </c>
      <c r="F152" s="183" t="s">
        <v>1938</v>
      </c>
      <c r="I152" s="148"/>
      <c r="L152" s="30"/>
      <c r="M152" s="149"/>
      <c r="T152" s="54"/>
      <c r="AT152" s="15" t="s">
        <v>1303</v>
      </c>
      <c r="AU152" s="15" t="s">
        <v>83</v>
      </c>
    </row>
    <row r="153" spans="2:65" s="1" customFormat="1">
      <c r="B153" s="30"/>
      <c r="D153" s="182" t="s">
        <v>1301</v>
      </c>
      <c r="F153" s="181" t="s">
        <v>1937</v>
      </c>
      <c r="I153" s="148"/>
      <c r="L153" s="30"/>
      <c r="M153" s="149"/>
      <c r="T153" s="54"/>
      <c r="AT153" s="15" t="s">
        <v>1301</v>
      </c>
      <c r="AU153" s="15" t="s">
        <v>83</v>
      </c>
    </row>
    <row r="154" spans="2:65" s="12" customFormat="1">
      <c r="B154" s="150"/>
      <c r="D154" s="146" t="s">
        <v>154</v>
      </c>
      <c r="E154" s="151" t="s">
        <v>1</v>
      </c>
      <c r="F154" s="152" t="s">
        <v>1936</v>
      </c>
      <c r="H154" s="153">
        <v>8</v>
      </c>
      <c r="I154" s="154"/>
      <c r="L154" s="150"/>
      <c r="M154" s="155"/>
      <c r="T154" s="156"/>
      <c r="AT154" s="151" t="s">
        <v>154</v>
      </c>
      <c r="AU154" s="151" t="s">
        <v>83</v>
      </c>
      <c r="AV154" s="12" t="s">
        <v>83</v>
      </c>
      <c r="AW154" s="12" t="s">
        <v>31</v>
      </c>
      <c r="AX154" s="12" t="s">
        <v>79</v>
      </c>
      <c r="AY154" s="151" t="s">
        <v>145</v>
      </c>
    </row>
    <row r="155" spans="2:65" s="1" customFormat="1" ht="16.5" customHeight="1">
      <c r="B155" s="30"/>
      <c r="C155" s="189" t="s">
        <v>219</v>
      </c>
      <c r="D155" s="189" t="s">
        <v>147</v>
      </c>
      <c r="E155" s="188" t="s">
        <v>1935</v>
      </c>
      <c r="F155" s="184" t="s">
        <v>1934</v>
      </c>
      <c r="G155" s="187" t="s">
        <v>434</v>
      </c>
      <c r="H155" s="186">
        <v>6</v>
      </c>
      <c r="I155" s="137"/>
      <c r="J155" s="185">
        <f>ROUND(I155*H155,2)</f>
        <v>0</v>
      </c>
      <c r="K155" s="184" t="s">
        <v>1306</v>
      </c>
      <c r="L155" s="30"/>
      <c r="M155" s="140" t="s">
        <v>1</v>
      </c>
      <c r="N155" s="141" t="s">
        <v>39</v>
      </c>
      <c r="P155" s="142">
        <f>O155*H155</f>
        <v>0</v>
      </c>
      <c r="Q155" s="142">
        <v>7.1000000000000002E-4</v>
      </c>
      <c r="R155" s="142">
        <f>Q155*H155</f>
        <v>4.2599999999999999E-3</v>
      </c>
      <c r="S155" s="142">
        <v>0</v>
      </c>
      <c r="T155" s="143">
        <f>S155*H155</f>
        <v>0</v>
      </c>
      <c r="AR155" s="144" t="s">
        <v>231</v>
      </c>
      <c r="AT155" s="144" t="s">
        <v>147</v>
      </c>
      <c r="AU155" s="144" t="s">
        <v>83</v>
      </c>
      <c r="AY155" s="15" t="s">
        <v>145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5" t="s">
        <v>79</v>
      </c>
      <c r="BK155" s="145">
        <f>ROUND(I155*H155,2)</f>
        <v>0</v>
      </c>
      <c r="BL155" s="15" t="s">
        <v>231</v>
      </c>
      <c r="BM155" s="144" t="s">
        <v>1933</v>
      </c>
    </row>
    <row r="156" spans="2:65" s="1" customFormat="1">
      <c r="B156" s="30"/>
      <c r="D156" s="146" t="s">
        <v>1303</v>
      </c>
      <c r="F156" s="183" t="s">
        <v>1932</v>
      </c>
      <c r="I156" s="148"/>
      <c r="L156" s="30"/>
      <c r="M156" s="149"/>
      <c r="T156" s="54"/>
      <c r="AT156" s="15" t="s">
        <v>1303</v>
      </c>
      <c r="AU156" s="15" t="s">
        <v>83</v>
      </c>
    </row>
    <row r="157" spans="2:65" s="1" customFormat="1">
      <c r="B157" s="30"/>
      <c r="D157" s="182" t="s">
        <v>1301</v>
      </c>
      <c r="F157" s="181" t="s">
        <v>1931</v>
      </c>
      <c r="I157" s="148"/>
      <c r="L157" s="30"/>
      <c r="M157" s="149"/>
      <c r="T157" s="54"/>
      <c r="AT157" s="15" t="s">
        <v>1301</v>
      </c>
      <c r="AU157" s="15" t="s">
        <v>83</v>
      </c>
    </row>
    <row r="158" spans="2:65" s="12" customFormat="1">
      <c r="B158" s="150"/>
      <c r="D158" s="146" t="s">
        <v>154</v>
      </c>
      <c r="E158" s="151" t="s">
        <v>1</v>
      </c>
      <c r="F158" s="152" t="s">
        <v>1930</v>
      </c>
      <c r="H158" s="153">
        <v>6</v>
      </c>
      <c r="I158" s="154"/>
      <c r="L158" s="150"/>
      <c r="M158" s="155"/>
      <c r="T158" s="156"/>
      <c r="AT158" s="151" t="s">
        <v>154</v>
      </c>
      <c r="AU158" s="151" t="s">
        <v>83</v>
      </c>
      <c r="AV158" s="12" t="s">
        <v>83</v>
      </c>
      <c r="AW158" s="12" t="s">
        <v>31</v>
      </c>
      <c r="AX158" s="12" t="s">
        <v>79</v>
      </c>
      <c r="AY158" s="151" t="s">
        <v>145</v>
      </c>
    </row>
    <row r="159" spans="2:65" s="1" customFormat="1" ht="16.5" customHeight="1">
      <c r="B159" s="30"/>
      <c r="C159" s="189" t="s">
        <v>223</v>
      </c>
      <c r="D159" s="189" t="s">
        <v>147</v>
      </c>
      <c r="E159" s="188" t="s">
        <v>1929</v>
      </c>
      <c r="F159" s="184" t="s">
        <v>1928</v>
      </c>
      <c r="G159" s="187" t="s">
        <v>434</v>
      </c>
      <c r="H159" s="186">
        <v>3</v>
      </c>
      <c r="I159" s="137"/>
      <c r="J159" s="185">
        <f>ROUND(I159*H159,2)</f>
        <v>0</v>
      </c>
      <c r="K159" s="184" t="s">
        <v>1306</v>
      </c>
      <c r="L159" s="30"/>
      <c r="M159" s="140" t="s">
        <v>1</v>
      </c>
      <c r="N159" s="141" t="s">
        <v>39</v>
      </c>
      <c r="P159" s="142">
        <f>O159*H159</f>
        <v>0</v>
      </c>
      <c r="Q159" s="142">
        <v>2.2399999999999998E-3</v>
      </c>
      <c r="R159" s="142">
        <f>Q159*H159</f>
        <v>6.7199999999999994E-3</v>
      </c>
      <c r="S159" s="142">
        <v>0</v>
      </c>
      <c r="T159" s="143">
        <f>S159*H159</f>
        <v>0</v>
      </c>
      <c r="AR159" s="144" t="s">
        <v>231</v>
      </c>
      <c r="AT159" s="144" t="s">
        <v>147</v>
      </c>
      <c r="AU159" s="144" t="s">
        <v>83</v>
      </c>
      <c r="AY159" s="15" t="s">
        <v>145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5" t="s">
        <v>79</v>
      </c>
      <c r="BK159" s="145">
        <f>ROUND(I159*H159,2)</f>
        <v>0</v>
      </c>
      <c r="BL159" s="15" t="s">
        <v>231</v>
      </c>
      <c r="BM159" s="144" t="s">
        <v>1927</v>
      </c>
    </row>
    <row r="160" spans="2:65" s="1" customFormat="1">
      <c r="B160" s="30"/>
      <c r="D160" s="146" t="s">
        <v>1303</v>
      </c>
      <c r="F160" s="183" t="s">
        <v>1926</v>
      </c>
      <c r="I160" s="148"/>
      <c r="L160" s="30"/>
      <c r="M160" s="149"/>
      <c r="T160" s="54"/>
      <c r="AT160" s="15" t="s">
        <v>1303</v>
      </c>
      <c r="AU160" s="15" t="s">
        <v>83</v>
      </c>
    </row>
    <row r="161" spans="2:65" s="1" customFormat="1">
      <c r="B161" s="30"/>
      <c r="D161" s="182" t="s">
        <v>1301</v>
      </c>
      <c r="F161" s="181" t="s">
        <v>1925</v>
      </c>
      <c r="I161" s="148"/>
      <c r="L161" s="30"/>
      <c r="M161" s="149"/>
      <c r="T161" s="54"/>
      <c r="AT161" s="15" t="s">
        <v>1301</v>
      </c>
      <c r="AU161" s="15" t="s">
        <v>83</v>
      </c>
    </row>
    <row r="162" spans="2:65" s="12" customFormat="1">
      <c r="B162" s="150"/>
      <c r="D162" s="146" t="s">
        <v>154</v>
      </c>
      <c r="E162" s="151" t="s">
        <v>1</v>
      </c>
      <c r="F162" s="152" t="s">
        <v>1924</v>
      </c>
      <c r="H162" s="153">
        <v>3</v>
      </c>
      <c r="I162" s="154"/>
      <c r="L162" s="150"/>
      <c r="M162" s="155"/>
      <c r="T162" s="156"/>
      <c r="AT162" s="151" t="s">
        <v>154</v>
      </c>
      <c r="AU162" s="151" t="s">
        <v>83</v>
      </c>
      <c r="AV162" s="12" t="s">
        <v>83</v>
      </c>
      <c r="AW162" s="12" t="s">
        <v>31</v>
      </c>
      <c r="AX162" s="12" t="s">
        <v>79</v>
      </c>
      <c r="AY162" s="151" t="s">
        <v>145</v>
      </c>
    </row>
    <row r="163" spans="2:65" s="1" customFormat="1" ht="16.5" customHeight="1">
      <c r="B163" s="30"/>
      <c r="C163" s="189" t="s">
        <v>227</v>
      </c>
      <c r="D163" s="189" t="s">
        <v>147</v>
      </c>
      <c r="E163" s="188" t="s">
        <v>1923</v>
      </c>
      <c r="F163" s="184" t="s">
        <v>1922</v>
      </c>
      <c r="G163" s="187" t="s">
        <v>171</v>
      </c>
      <c r="H163" s="186">
        <v>1</v>
      </c>
      <c r="I163" s="137"/>
      <c r="J163" s="185">
        <f>ROUND(I163*H163,2)</f>
        <v>0</v>
      </c>
      <c r="K163" s="184" t="s">
        <v>1306</v>
      </c>
      <c r="L163" s="30"/>
      <c r="M163" s="140" t="s">
        <v>1</v>
      </c>
      <c r="N163" s="141" t="s">
        <v>39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231</v>
      </c>
      <c r="AT163" s="144" t="s">
        <v>147</v>
      </c>
      <c r="AU163" s="144" t="s">
        <v>83</v>
      </c>
      <c r="AY163" s="15" t="s">
        <v>145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5" t="s">
        <v>79</v>
      </c>
      <c r="BK163" s="145">
        <f>ROUND(I163*H163,2)</f>
        <v>0</v>
      </c>
      <c r="BL163" s="15" t="s">
        <v>231</v>
      </c>
      <c r="BM163" s="144" t="s">
        <v>1921</v>
      </c>
    </row>
    <row r="164" spans="2:65" s="1" customFormat="1">
      <c r="B164" s="30"/>
      <c r="D164" s="146" t="s">
        <v>1303</v>
      </c>
      <c r="F164" s="183" t="s">
        <v>1920</v>
      </c>
      <c r="I164" s="148"/>
      <c r="L164" s="30"/>
      <c r="M164" s="149"/>
      <c r="T164" s="54"/>
      <c r="AT164" s="15" t="s">
        <v>1303</v>
      </c>
      <c r="AU164" s="15" t="s">
        <v>83</v>
      </c>
    </row>
    <row r="165" spans="2:65" s="1" customFormat="1">
      <c r="B165" s="30"/>
      <c r="D165" s="182" t="s">
        <v>1301</v>
      </c>
      <c r="F165" s="181" t="s">
        <v>1919</v>
      </c>
      <c r="I165" s="148"/>
      <c r="L165" s="30"/>
      <c r="M165" s="149"/>
      <c r="T165" s="54"/>
      <c r="AT165" s="15" t="s">
        <v>1301</v>
      </c>
      <c r="AU165" s="15" t="s">
        <v>83</v>
      </c>
    </row>
    <row r="166" spans="2:65" s="1" customFormat="1" ht="16.5" customHeight="1">
      <c r="B166" s="30"/>
      <c r="C166" s="189" t="s">
        <v>231</v>
      </c>
      <c r="D166" s="189" t="s">
        <v>147</v>
      </c>
      <c r="E166" s="188" t="s">
        <v>1918</v>
      </c>
      <c r="F166" s="184" t="s">
        <v>1917</v>
      </c>
      <c r="G166" s="187" t="s">
        <v>171</v>
      </c>
      <c r="H166" s="186">
        <v>5</v>
      </c>
      <c r="I166" s="137"/>
      <c r="J166" s="185">
        <f>ROUND(I166*H166,2)</f>
        <v>0</v>
      </c>
      <c r="K166" s="184" t="s">
        <v>1306</v>
      </c>
      <c r="L166" s="30"/>
      <c r="M166" s="140" t="s">
        <v>1</v>
      </c>
      <c r="N166" s="141" t="s">
        <v>39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231</v>
      </c>
      <c r="AT166" s="144" t="s">
        <v>147</v>
      </c>
      <c r="AU166" s="144" t="s">
        <v>83</v>
      </c>
      <c r="AY166" s="15" t="s">
        <v>145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5" t="s">
        <v>79</v>
      </c>
      <c r="BK166" s="145">
        <f>ROUND(I166*H166,2)</f>
        <v>0</v>
      </c>
      <c r="BL166" s="15" t="s">
        <v>231</v>
      </c>
      <c r="BM166" s="144" t="s">
        <v>1916</v>
      </c>
    </row>
    <row r="167" spans="2:65" s="1" customFormat="1">
      <c r="B167" s="30"/>
      <c r="D167" s="146" t="s">
        <v>1303</v>
      </c>
      <c r="F167" s="183" t="s">
        <v>1915</v>
      </c>
      <c r="I167" s="148"/>
      <c r="L167" s="30"/>
      <c r="M167" s="149"/>
      <c r="T167" s="54"/>
      <c r="AT167" s="15" t="s">
        <v>1303</v>
      </c>
      <c r="AU167" s="15" t="s">
        <v>83</v>
      </c>
    </row>
    <row r="168" spans="2:65" s="1" customFormat="1">
      <c r="B168" s="30"/>
      <c r="D168" s="182" t="s">
        <v>1301</v>
      </c>
      <c r="F168" s="181" t="s">
        <v>1914</v>
      </c>
      <c r="I168" s="148"/>
      <c r="L168" s="30"/>
      <c r="M168" s="149"/>
      <c r="T168" s="54"/>
      <c r="AT168" s="15" t="s">
        <v>1301</v>
      </c>
      <c r="AU168" s="15" t="s">
        <v>83</v>
      </c>
    </row>
    <row r="169" spans="2:65" s="1" customFormat="1" ht="16.5" customHeight="1">
      <c r="B169" s="30"/>
      <c r="C169" s="189" t="s">
        <v>237</v>
      </c>
      <c r="D169" s="189" t="s">
        <v>147</v>
      </c>
      <c r="E169" s="188" t="s">
        <v>1913</v>
      </c>
      <c r="F169" s="184" t="s">
        <v>1912</v>
      </c>
      <c r="G169" s="187" t="s">
        <v>171</v>
      </c>
      <c r="H169" s="186">
        <v>2</v>
      </c>
      <c r="I169" s="137"/>
      <c r="J169" s="185">
        <f>ROUND(I169*H169,2)</f>
        <v>0</v>
      </c>
      <c r="K169" s="184" t="s">
        <v>1306</v>
      </c>
      <c r="L169" s="30"/>
      <c r="M169" s="140" t="s">
        <v>1</v>
      </c>
      <c r="N169" s="141" t="s">
        <v>39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231</v>
      </c>
      <c r="AT169" s="144" t="s">
        <v>147</v>
      </c>
      <c r="AU169" s="144" t="s">
        <v>83</v>
      </c>
      <c r="AY169" s="15" t="s">
        <v>145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5" t="s">
        <v>79</v>
      </c>
      <c r="BK169" s="145">
        <f>ROUND(I169*H169,2)</f>
        <v>0</v>
      </c>
      <c r="BL169" s="15" t="s">
        <v>231</v>
      </c>
      <c r="BM169" s="144" t="s">
        <v>1911</v>
      </c>
    </row>
    <row r="170" spans="2:65" s="1" customFormat="1">
      <c r="B170" s="30"/>
      <c r="D170" s="146" t="s">
        <v>1303</v>
      </c>
      <c r="F170" s="183" t="s">
        <v>1910</v>
      </c>
      <c r="I170" s="148"/>
      <c r="L170" s="30"/>
      <c r="M170" s="149"/>
      <c r="T170" s="54"/>
      <c r="AT170" s="15" t="s">
        <v>1303</v>
      </c>
      <c r="AU170" s="15" t="s">
        <v>83</v>
      </c>
    </row>
    <row r="171" spans="2:65" s="1" customFormat="1">
      <c r="B171" s="30"/>
      <c r="D171" s="182" t="s">
        <v>1301</v>
      </c>
      <c r="F171" s="181" t="s">
        <v>1909</v>
      </c>
      <c r="I171" s="148"/>
      <c r="L171" s="30"/>
      <c r="M171" s="149"/>
      <c r="T171" s="54"/>
      <c r="AT171" s="15" t="s">
        <v>1301</v>
      </c>
      <c r="AU171" s="15" t="s">
        <v>83</v>
      </c>
    </row>
    <row r="172" spans="2:65" s="1" customFormat="1" ht="16.5" customHeight="1">
      <c r="B172" s="30"/>
      <c r="C172" s="189" t="s">
        <v>243</v>
      </c>
      <c r="D172" s="189" t="s">
        <v>147</v>
      </c>
      <c r="E172" s="188" t="s">
        <v>1908</v>
      </c>
      <c r="F172" s="184" t="s">
        <v>1907</v>
      </c>
      <c r="G172" s="187" t="s">
        <v>171</v>
      </c>
      <c r="H172" s="186">
        <v>6</v>
      </c>
      <c r="I172" s="137"/>
      <c r="J172" s="185">
        <f>ROUND(I172*H172,2)</f>
        <v>0</v>
      </c>
      <c r="K172" s="184" t="s">
        <v>1306</v>
      </c>
      <c r="L172" s="30"/>
      <c r="M172" s="140" t="s">
        <v>1</v>
      </c>
      <c r="N172" s="141" t="s">
        <v>39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231</v>
      </c>
      <c r="AT172" s="144" t="s">
        <v>147</v>
      </c>
      <c r="AU172" s="144" t="s">
        <v>83</v>
      </c>
      <c r="AY172" s="15" t="s">
        <v>145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5" t="s">
        <v>79</v>
      </c>
      <c r="BK172" s="145">
        <f>ROUND(I172*H172,2)</f>
        <v>0</v>
      </c>
      <c r="BL172" s="15" t="s">
        <v>231</v>
      </c>
      <c r="BM172" s="144" t="s">
        <v>1906</v>
      </c>
    </row>
    <row r="173" spans="2:65" s="1" customFormat="1">
      <c r="B173" s="30"/>
      <c r="D173" s="146" t="s">
        <v>1303</v>
      </c>
      <c r="F173" s="183" t="s">
        <v>1905</v>
      </c>
      <c r="I173" s="148"/>
      <c r="L173" s="30"/>
      <c r="M173" s="149"/>
      <c r="T173" s="54"/>
      <c r="AT173" s="15" t="s">
        <v>1303</v>
      </c>
      <c r="AU173" s="15" t="s">
        <v>83</v>
      </c>
    </row>
    <row r="174" spans="2:65" s="1" customFormat="1">
      <c r="B174" s="30"/>
      <c r="D174" s="182" t="s">
        <v>1301</v>
      </c>
      <c r="F174" s="181" t="s">
        <v>1904</v>
      </c>
      <c r="I174" s="148"/>
      <c r="L174" s="30"/>
      <c r="M174" s="149"/>
      <c r="T174" s="54"/>
      <c r="AT174" s="15" t="s">
        <v>1301</v>
      </c>
      <c r="AU174" s="15" t="s">
        <v>83</v>
      </c>
    </row>
    <row r="175" spans="2:65" s="12" customFormat="1">
      <c r="B175" s="150"/>
      <c r="D175" s="146" t="s">
        <v>154</v>
      </c>
      <c r="E175" s="151" t="s">
        <v>1</v>
      </c>
      <c r="F175" s="152" t="s">
        <v>1903</v>
      </c>
      <c r="H175" s="153">
        <v>6</v>
      </c>
      <c r="I175" s="154"/>
      <c r="L175" s="150"/>
      <c r="M175" s="155"/>
      <c r="T175" s="156"/>
      <c r="AT175" s="151" t="s">
        <v>154</v>
      </c>
      <c r="AU175" s="151" t="s">
        <v>83</v>
      </c>
      <c r="AV175" s="12" t="s">
        <v>83</v>
      </c>
      <c r="AW175" s="12" t="s">
        <v>31</v>
      </c>
      <c r="AX175" s="12" t="s">
        <v>79</v>
      </c>
      <c r="AY175" s="151" t="s">
        <v>145</v>
      </c>
    </row>
    <row r="176" spans="2:65" s="1" customFormat="1" ht="16.5" customHeight="1">
      <c r="B176" s="30"/>
      <c r="C176" s="189" t="s">
        <v>248</v>
      </c>
      <c r="D176" s="189" t="s">
        <v>147</v>
      </c>
      <c r="E176" s="188" t="s">
        <v>1902</v>
      </c>
      <c r="F176" s="184" t="s">
        <v>1901</v>
      </c>
      <c r="G176" s="187" t="s">
        <v>171</v>
      </c>
      <c r="H176" s="186">
        <v>7</v>
      </c>
      <c r="I176" s="137"/>
      <c r="J176" s="185">
        <f>ROUND(I176*H176,2)</f>
        <v>0</v>
      </c>
      <c r="K176" s="184" t="s">
        <v>1306</v>
      </c>
      <c r="L176" s="30"/>
      <c r="M176" s="140" t="s">
        <v>1</v>
      </c>
      <c r="N176" s="141" t="s">
        <v>39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231</v>
      </c>
      <c r="AT176" s="144" t="s">
        <v>147</v>
      </c>
      <c r="AU176" s="144" t="s">
        <v>83</v>
      </c>
      <c r="AY176" s="15" t="s">
        <v>145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5" t="s">
        <v>79</v>
      </c>
      <c r="BK176" s="145">
        <f>ROUND(I176*H176,2)</f>
        <v>0</v>
      </c>
      <c r="BL176" s="15" t="s">
        <v>231</v>
      </c>
      <c r="BM176" s="144" t="s">
        <v>1900</v>
      </c>
    </row>
    <row r="177" spans="2:65" s="1" customFormat="1">
      <c r="B177" s="30"/>
      <c r="D177" s="146" t="s">
        <v>1303</v>
      </c>
      <c r="F177" s="183" t="s">
        <v>1899</v>
      </c>
      <c r="I177" s="148"/>
      <c r="L177" s="30"/>
      <c r="M177" s="149"/>
      <c r="T177" s="54"/>
      <c r="AT177" s="15" t="s">
        <v>1303</v>
      </c>
      <c r="AU177" s="15" t="s">
        <v>83</v>
      </c>
    </row>
    <row r="178" spans="2:65" s="1" customFormat="1">
      <c r="B178" s="30"/>
      <c r="D178" s="182" t="s">
        <v>1301</v>
      </c>
      <c r="F178" s="181" t="s">
        <v>1898</v>
      </c>
      <c r="I178" s="148"/>
      <c r="L178" s="30"/>
      <c r="M178" s="149"/>
      <c r="T178" s="54"/>
      <c r="AT178" s="15" t="s">
        <v>1301</v>
      </c>
      <c r="AU178" s="15" t="s">
        <v>83</v>
      </c>
    </row>
    <row r="179" spans="2:65" s="12" customFormat="1">
      <c r="B179" s="150"/>
      <c r="D179" s="146" t="s">
        <v>154</v>
      </c>
      <c r="E179" s="151" t="s">
        <v>1</v>
      </c>
      <c r="F179" s="152" t="s">
        <v>1897</v>
      </c>
      <c r="H179" s="153">
        <v>7</v>
      </c>
      <c r="I179" s="154"/>
      <c r="L179" s="150"/>
      <c r="M179" s="155"/>
      <c r="T179" s="156"/>
      <c r="AT179" s="151" t="s">
        <v>154</v>
      </c>
      <c r="AU179" s="151" t="s">
        <v>83</v>
      </c>
      <c r="AV179" s="12" t="s">
        <v>83</v>
      </c>
      <c r="AW179" s="12" t="s">
        <v>31</v>
      </c>
      <c r="AX179" s="12" t="s">
        <v>79</v>
      </c>
      <c r="AY179" s="151" t="s">
        <v>145</v>
      </c>
    </row>
    <row r="180" spans="2:65" s="1" customFormat="1" ht="16.5" customHeight="1">
      <c r="B180" s="30"/>
      <c r="C180" s="189" t="s">
        <v>557</v>
      </c>
      <c r="D180" s="189" t="s">
        <v>147</v>
      </c>
      <c r="E180" s="188" t="s">
        <v>1896</v>
      </c>
      <c r="F180" s="184" t="s">
        <v>1895</v>
      </c>
      <c r="G180" s="187" t="s">
        <v>171</v>
      </c>
      <c r="H180" s="186">
        <v>1</v>
      </c>
      <c r="I180" s="137"/>
      <c r="J180" s="185">
        <f>ROUND(I180*H180,2)</f>
        <v>0</v>
      </c>
      <c r="K180" s="184" t="s">
        <v>1306</v>
      </c>
      <c r="L180" s="30"/>
      <c r="M180" s="140" t="s">
        <v>1</v>
      </c>
      <c r="N180" s="141" t="s">
        <v>39</v>
      </c>
      <c r="P180" s="142">
        <f>O180*H180</f>
        <v>0</v>
      </c>
      <c r="Q180" s="142">
        <v>1.48E-3</v>
      </c>
      <c r="R180" s="142">
        <f>Q180*H180</f>
        <v>1.48E-3</v>
      </c>
      <c r="S180" s="142">
        <v>0</v>
      </c>
      <c r="T180" s="143">
        <f>S180*H180</f>
        <v>0</v>
      </c>
      <c r="AR180" s="144" t="s">
        <v>231</v>
      </c>
      <c r="AT180" s="144" t="s">
        <v>147</v>
      </c>
      <c r="AU180" s="144" t="s">
        <v>83</v>
      </c>
      <c r="AY180" s="15" t="s">
        <v>145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5" t="s">
        <v>79</v>
      </c>
      <c r="BK180" s="145">
        <f>ROUND(I180*H180,2)</f>
        <v>0</v>
      </c>
      <c r="BL180" s="15" t="s">
        <v>231</v>
      </c>
      <c r="BM180" s="144" t="s">
        <v>1894</v>
      </c>
    </row>
    <row r="181" spans="2:65" s="1" customFormat="1">
      <c r="B181" s="30"/>
      <c r="D181" s="146" t="s">
        <v>1303</v>
      </c>
      <c r="F181" s="183" t="s">
        <v>1893</v>
      </c>
      <c r="I181" s="148"/>
      <c r="L181" s="30"/>
      <c r="M181" s="149"/>
      <c r="T181" s="54"/>
      <c r="AT181" s="15" t="s">
        <v>1303</v>
      </c>
      <c r="AU181" s="15" t="s">
        <v>83</v>
      </c>
    </row>
    <row r="182" spans="2:65" s="1" customFormat="1">
      <c r="B182" s="30"/>
      <c r="D182" s="182" t="s">
        <v>1301</v>
      </c>
      <c r="F182" s="181" t="s">
        <v>1892</v>
      </c>
      <c r="I182" s="148"/>
      <c r="L182" s="30"/>
      <c r="M182" s="149"/>
      <c r="T182" s="54"/>
      <c r="AT182" s="15" t="s">
        <v>1301</v>
      </c>
      <c r="AU182" s="15" t="s">
        <v>83</v>
      </c>
    </row>
    <row r="183" spans="2:65" s="1" customFormat="1" ht="16.5" customHeight="1">
      <c r="B183" s="30"/>
      <c r="C183" s="189" t="s">
        <v>7</v>
      </c>
      <c r="D183" s="189" t="s">
        <v>147</v>
      </c>
      <c r="E183" s="188" t="s">
        <v>1891</v>
      </c>
      <c r="F183" s="184" t="s">
        <v>1890</v>
      </c>
      <c r="G183" s="187" t="s">
        <v>171</v>
      </c>
      <c r="H183" s="186">
        <v>1</v>
      </c>
      <c r="I183" s="137"/>
      <c r="J183" s="185">
        <f>ROUND(I183*H183,2)</f>
        <v>0</v>
      </c>
      <c r="K183" s="184" t="s">
        <v>1306</v>
      </c>
      <c r="L183" s="30"/>
      <c r="M183" s="140" t="s">
        <v>1</v>
      </c>
      <c r="N183" s="141" t="s">
        <v>39</v>
      </c>
      <c r="P183" s="142">
        <f>O183*H183</f>
        <v>0</v>
      </c>
      <c r="Q183" s="142">
        <v>1.6000000000000001E-4</v>
      </c>
      <c r="R183" s="142">
        <f>Q183*H183</f>
        <v>1.6000000000000001E-4</v>
      </c>
      <c r="S183" s="142">
        <v>0</v>
      </c>
      <c r="T183" s="143">
        <f>S183*H183</f>
        <v>0</v>
      </c>
      <c r="AR183" s="144" t="s">
        <v>231</v>
      </c>
      <c r="AT183" s="144" t="s">
        <v>147</v>
      </c>
      <c r="AU183" s="144" t="s">
        <v>83</v>
      </c>
      <c r="AY183" s="15" t="s">
        <v>145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5" t="s">
        <v>79</v>
      </c>
      <c r="BK183" s="145">
        <f>ROUND(I183*H183,2)</f>
        <v>0</v>
      </c>
      <c r="BL183" s="15" t="s">
        <v>231</v>
      </c>
      <c r="BM183" s="144" t="s">
        <v>1889</v>
      </c>
    </row>
    <row r="184" spans="2:65" s="1" customFormat="1">
      <c r="B184" s="30"/>
      <c r="D184" s="146" t="s">
        <v>1303</v>
      </c>
      <c r="F184" s="183" t="s">
        <v>1888</v>
      </c>
      <c r="I184" s="148"/>
      <c r="L184" s="30"/>
      <c r="M184" s="149"/>
      <c r="T184" s="54"/>
      <c r="AT184" s="15" t="s">
        <v>1303</v>
      </c>
      <c r="AU184" s="15" t="s">
        <v>83</v>
      </c>
    </row>
    <row r="185" spans="2:65" s="1" customFormat="1">
      <c r="B185" s="30"/>
      <c r="D185" s="182" t="s">
        <v>1301</v>
      </c>
      <c r="F185" s="181" t="s">
        <v>1887</v>
      </c>
      <c r="I185" s="148"/>
      <c r="L185" s="30"/>
      <c r="M185" s="149"/>
      <c r="T185" s="54"/>
      <c r="AT185" s="15" t="s">
        <v>1301</v>
      </c>
      <c r="AU185" s="15" t="s">
        <v>83</v>
      </c>
    </row>
    <row r="186" spans="2:65" s="1" customFormat="1" ht="16.5" customHeight="1">
      <c r="B186" s="30"/>
      <c r="C186" s="189" t="s">
        <v>253</v>
      </c>
      <c r="D186" s="189" t="s">
        <v>147</v>
      </c>
      <c r="E186" s="188" t="s">
        <v>1886</v>
      </c>
      <c r="F186" s="184" t="s">
        <v>1885</v>
      </c>
      <c r="G186" s="187" t="s">
        <v>171</v>
      </c>
      <c r="H186" s="186">
        <v>1</v>
      </c>
      <c r="I186" s="137"/>
      <c r="J186" s="185">
        <f>ROUND(I186*H186,2)</f>
        <v>0</v>
      </c>
      <c r="K186" s="184" t="s">
        <v>1306</v>
      </c>
      <c r="L186" s="30"/>
      <c r="M186" s="140" t="s">
        <v>1</v>
      </c>
      <c r="N186" s="141" t="s">
        <v>39</v>
      </c>
      <c r="P186" s="142">
        <f>O186*H186</f>
        <v>0</v>
      </c>
      <c r="Q186" s="142">
        <v>5.1000000000000004E-4</v>
      </c>
      <c r="R186" s="142">
        <f>Q186*H186</f>
        <v>5.1000000000000004E-4</v>
      </c>
      <c r="S186" s="142">
        <v>0</v>
      </c>
      <c r="T186" s="143">
        <f>S186*H186</f>
        <v>0</v>
      </c>
      <c r="AR186" s="144" t="s">
        <v>231</v>
      </c>
      <c r="AT186" s="144" t="s">
        <v>147</v>
      </c>
      <c r="AU186" s="144" t="s">
        <v>83</v>
      </c>
      <c r="AY186" s="15" t="s">
        <v>145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5" t="s">
        <v>79</v>
      </c>
      <c r="BK186" s="145">
        <f>ROUND(I186*H186,2)</f>
        <v>0</v>
      </c>
      <c r="BL186" s="15" t="s">
        <v>231</v>
      </c>
      <c r="BM186" s="144" t="s">
        <v>1884</v>
      </c>
    </row>
    <row r="187" spans="2:65" s="1" customFormat="1">
      <c r="B187" s="30"/>
      <c r="D187" s="146" t="s">
        <v>1303</v>
      </c>
      <c r="F187" s="183" t="s">
        <v>1883</v>
      </c>
      <c r="I187" s="148"/>
      <c r="L187" s="30"/>
      <c r="M187" s="149"/>
      <c r="T187" s="54"/>
      <c r="AT187" s="15" t="s">
        <v>1303</v>
      </c>
      <c r="AU187" s="15" t="s">
        <v>83</v>
      </c>
    </row>
    <row r="188" spans="2:65" s="1" customFormat="1">
      <c r="B188" s="30"/>
      <c r="D188" s="182" t="s">
        <v>1301</v>
      </c>
      <c r="F188" s="181" t="s">
        <v>1882</v>
      </c>
      <c r="I188" s="148"/>
      <c r="L188" s="30"/>
      <c r="M188" s="149"/>
      <c r="T188" s="54"/>
      <c r="AT188" s="15" t="s">
        <v>1301</v>
      </c>
      <c r="AU188" s="15" t="s">
        <v>83</v>
      </c>
    </row>
    <row r="189" spans="2:65" s="1" customFormat="1" ht="16.5" customHeight="1">
      <c r="B189" s="30"/>
      <c r="C189" s="189" t="s">
        <v>260</v>
      </c>
      <c r="D189" s="189" t="s">
        <v>147</v>
      </c>
      <c r="E189" s="188" t="s">
        <v>1881</v>
      </c>
      <c r="F189" s="184" t="s">
        <v>1880</v>
      </c>
      <c r="G189" s="187" t="s">
        <v>434</v>
      </c>
      <c r="H189" s="186">
        <v>115</v>
      </c>
      <c r="I189" s="137"/>
      <c r="J189" s="185">
        <f>ROUND(I189*H189,2)</f>
        <v>0</v>
      </c>
      <c r="K189" s="184" t="s">
        <v>1306</v>
      </c>
      <c r="L189" s="30"/>
      <c r="M189" s="140" t="s">
        <v>1</v>
      </c>
      <c r="N189" s="141" t="s">
        <v>39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231</v>
      </c>
      <c r="AT189" s="144" t="s">
        <v>147</v>
      </c>
      <c r="AU189" s="144" t="s">
        <v>83</v>
      </c>
      <c r="AY189" s="15" t="s">
        <v>145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5" t="s">
        <v>79</v>
      </c>
      <c r="BK189" s="145">
        <f>ROUND(I189*H189,2)</f>
        <v>0</v>
      </c>
      <c r="BL189" s="15" t="s">
        <v>231</v>
      </c>
      <c r="BM189" s="144" t="s">
        <v>1879</v>
      </c>
    </row>
    <row r="190" spans="2:65" s="1" customFormat="1">
      <c r="B190" s="30"/>
      <c r="D190" s="146" t="s">
        <v>1303</v>
      </c>
      <c r="F190" s="183" t="s">
        <v>1878</v>
      </c>
      <c r="I190" s="148"/>
      <c r="L190" s="30"/>
      <c r="M190" s="149"/>
      <c r="T190" s="54"/>
      <c r="AT190" s="15" t="s">
        <v>1303</v>
      </c>
      <c r="AU190" s="15" t="s">
        <v>83</v>
      </c>
    </row>
    <row r="191" spans="2:65" s="1" customFormat="1">
      <c r="B191" s="30"/>
      <c r="D191" s="182" t="s">
        <v>1301</v>
      </c>
      <c r="F191" s="181" t="s">
        <v>1877</v>
      </c>
      <c r="I191" s="148"/>
      <c r="L191" s="30"/>
      <c r="M191" s="149"/>
      <c r="T191" s="54"/>
      <c r="AT191" s="15" t="s">
        <v>1301</v>
      </c>
      <c r="AU191" s="15" t="s">
        <v>83</v>
      </c>
    </row>
    <row r="192" spans="2:65" s="12" customFormat="1">
      <c r="B192" s="150"/>
      <c r="D192" s="146" t="s">
        <v>154</v>
      </c>
      <c r="E192" s="151" t="s">
        <v>1</v>
      </c>
      <c r="F192" s="152" t="s">
        <v>1876</v>
      </c>
      <c r="H192" s="153">
        <v>115</v>
      </c>
      <c r="I192" s="154"/>
      <c r="L192" s="150"/>
      <c r="M192" s="155"/>
      <c r="T192" s="156"/>
      <c r="AT192" s="151" t="s">
        <v>154</v>
      </c>
      <c r="AU192" s="151" t="s">
        <v>83</v>
      </c>
      <c r="AV192" s="12" t="s">
        <v>83</v>
      </c>
      <c r="AW192" s="12" t="s">
        <v>31</v>
      </c>
      <c r="AX192" s="12" t="s">
        <v>79</v>
      </c>
      <c r="AY192" s="151" t="s">
        <v>145</v>
      </c>
    </row>
    <row r="193" spans="2:65" s="1" customFormat="1" ht="16.5" customHeight="1">
      <c r="B193" s="30"/>
      <c r="C193" s="189" t="s">
        <v>92</v>
      </c>
      <c r="D193" s="189" t="s">
        <v>147</v>
      </c>
      <c r="E193" s="188" t="s">
        <v>1875</v>
      </c>
      <c r="F193" s="184" t="s">
        <v>1874</v>
      </c>
      <c r="G193" s="187" t="s">
        <v>171</v>
      </c>
      <c r="H193" s="186">
        <v>10</v>
      </c>
      <c r="I193" s="137"/>
      <c r="J193" s="185">
        <f>ROUND(I193*H193,2)</f>
        <v>0</v>
      </c>
      <c r="K193" s="184" t="s">
        <v>1306</v>
      </c>
      <c r="L193" s="30"/>
      <c r="M193" s="140" t="s">
        <v>1</v>
      </c>
      <c r="N193" s="141" t="s">
        <v>39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231</v>
      </c>
      <c r="AT193" s="144" t="s">
        <v>147</v>
      </c>
      <c r="AU193" s="144" t="s">
        <v>83</v>
      </c>
      <c r="AY193" s="15" t="s">
        <v>145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5" t="s">
        <v>79</v>
      </c>
      <c r="BK193" s="145">
        <f>ROUND(I193*H193,2)</f>
        <v>0</v>
      </c>
      <c r="BL193" s="15" t="s">
        <v>231</v>
      </c>
      <c r="BM193" s="144" t="s">
        <v>1873</v>
      </c>
    </row>
    <row r="194" spans="2:65" s="1" customFormat="1">
      <c r="B194" s="30"/>
      <c r="D194" s="146" t="s">
        <v>1303</v>
      </c>
      <c r="F194" s="183" t="s">
        <v>1872</v>
      </c>
      <c r="I194" s="148"/>
      <c r="L194" s="30"/>
      <c r="M194" s="149"/>
      <c r="T194" s="54"/>
      <c r="AT194" s="15" t="s">
        <v>1303</v>
      </c>
      <c r="AU194" s="15" t="s">
        <v>83</v>
      </c>
    </row>
    <row r="195" spans="2:65" s="1" customFormat="1">
      <c r="B195" s="30"/>
      <c r="D195" s="182" t="s">
        <v>1301</v>
      </c>
      <c r="F195" s="181" t="s">
        <v>1871</v>
      </c>
      <c r="I195" s="148"/>
      <c r="L195" s="30"/>
      <c r="M195" s="149"/>
      <c r="T195" s="54"/>
      <c r="AT195" s="15" t="s">
        <v>1301</v>
      </c>
      <c r="AU195" s="15" t="s">
        <v>83</v>
      </c>
    </row>
    <row r="196" spans="2:65" s="1" customFormat="1" ht="16.5" customHeight="1">
      <c r="B196" s="30"/>
      <c r="C196" s="189" t="s">
        <v>264</v>
      </c>
      <c r="D196" s="189" t="s">
        <v>147</v>
      </c>
      <c r="E196" s="188" t="s">
        <v>1870</v>
      </c>
      <c r="F196" s="184" t="s">
        <v>1869</v>
      </c>
      <c r="G196" s="187" t="s">
        <v>150</v>
      </c>
      <c r="H196" s="186">
        <v>0.19</v>
      </c>
      <c r="I196" s="137"/>
      <c r="J196" s="185">
        <f>ROUND(I196*H196,2)</f>
        <v>0</v>
      </c>
      <c r="K196" s="184" t="s">
        <v>1306</v>
      </c>
      <c r="L196" s="30"/>
      <c r="M196" s="140" t="s">
        <v>1</v>
      </c>
      <c r="N196" s="141" t="s">
        <v>39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231</v>
      </c>
      <c r="AT196" s="144" t="s">
        <v>147</v>
      </c>
      <c r="AU196" s="144" t="s">
        <v>83</v>
      </c>
      <c r="AY196" s="15" t="s">
        <v>145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5" t="s">
        <v>79</v>
      </c>
      <c r="BK196" s="145">
        <f>ROUND(I196*H196,2)</f>
        <v>0</v>
      </c>
      <c r="BL196" s="15" t="s">
        <v>231</v>
      </c>
      <c r="BM196" s="144" t="s">
        <v>1868</v>
      </c>
    </row>
    <row r="197" spans="2:65" s="1" customFormat="1" ht="19.5">
      <c r="B197" s="30"/>
      <c r="D197" s="146" t="s">
        <v>1303</v>
      </c>
      <c r="F197" s="183" t="s">
        <v>1867</v>
      </c>
      <c r="I197" s="148"/>
      <c r="L197" s="30"/>
      <c r="M197" s="149"/>
      <c r="T197" s="54"/>
      <c r="AT197" s="15" t="s">
        <v>1303</v>
      </c>
      <c r="AU197" s="15" t="s">
        <v>83</v>
      </c>
    </row>
    <row r="198" spans="2:65" s="1" customFormat="1">
      <c r="B198" s="30"/>
      <c r="D198" s="182" t="s">
        <v>1301</v>
      </c>
      <c r="F198" s="181" t="s">
        <v>1866</v>
      </c>
      <c r="I198" s="148"/>
      <c r="L198" s="30"/>
      <c r="M198" s="149"/>
      <c r="T198" s="54"/>
      <c r="AT198" s="15" t="s">
        <v>1301</v>
      </c>
      <c r="AU198" s="15" t="s">
        <v>83</v>
      </c>
    </row>
    <row r="199" spans="2:65" s="1" customFormat="1" ht="16.5" customHeight="1">
      <c r="B199" s="30"/>
      <c r="C199" s="189" t="s">
        <v>268</v>
      </c>
      <c r="D199" s="189" t="s">
        <v>147</v>
      </c>
      <c r="E199" s="188" t="s">
        <v>1865</v>
      </c>
      <c r="F199" s="184" t="s">
        <v>1</v>
      </c>
      <c r="G199" s="187" t="s">
        <v>171</v>
      </c>
      <c r="H199" s="186">
        <v>1</v>
      </c>
      <c r="I199" s="137"/>
      <c r="J199" s="185">
        <f>ROUND(I199*H199,2)</f>
        <v>0</v>
      </c>
      <c r="K199" s="184" t="s">
        <v>1</v>
      </c>
      <c r="L199" s="30"/>
      <c r="M199" s="140" t="s">
        <v>1</v>
      </c>
      <c r="N199" s="141" t="s">
        <v>39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231</v>
      </c>
      <c r="AT199" s="144" t="s">
        <v>147</v>
      </c>
      <c r="AU199" s="144" t="s">
        <v>83</v>
      </c>
      <c r="AY199" s="15" t="s">
        <v>145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5" t="s">
        <v>79</v>
      </c>
      <c r="BK199" s="145">
        <f>ROUND(I199*H199,2)</f>
        <v>0</v>
      </c>
      <c r="BL199" s="15" t="s">
        <v>231</v>
      </c>
      <c r="BM199" s="144" t="s">
        <v>1864</v>
      </c>
    </row>
    <row r="200" spans="2:65" s="1" customFormat="1">
      <c r="B200" s="30"/>
      <c r="D200" s="146" t="s">
        <v>1303</v>
      </c>
      <c r="F200" s="183" t="s">
        <v>1863</v>
      </c>
      <c r="I200" s="148"/>
      <c r="L200" s="30"/>
      <c r="M200" s="149"/>
      <c r="T200" s="54"/>
      <c r="AT200" s="15" t="s">
        <v>1303</v>
      </c>
      <c r="AU200" s="15" t="s">
        <v>83</v>
      </c>
    </row>
    <row r="201" spans="2:65" s="1" customFormat="1" ht="16.5" customHeight="1">
      <c r="B201" s="30"/>
      <c r="C201" s="189" t="s">
        <v>273</v>
      </c>
      <c r="D201" s="189" t="s">
        <v>147</v>
      </c>
      <c r="E201" s="188" t="s">
        <v>1862</v>
      </c>
      <c r="F201" s="184" t="s">
        <v>1</v>
      </c>
      <c r="G201" s="187" t="s">
        <v>171</v>
      </c>
      <c r="H201" s="186">
        <v>1</v>
      </c>
      <c r="I201" s="137"/>
      <c r="J201" s="185">
        <f>ROUND(I201*H201,2)</f>
        <v>0</v>
      </c>
      <c r="K201" s="184" t="s">
        <v>1</v>
      </c>
      <c r="L201" s="30"/>
      <c r="M201" s="140" t="s">
        <v>1</v>
      </c>
      <c r="N201" s="141" t="s">
        <v>39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231</v>
      </c>
      <c r="AT201" s="144" t="s">
        <v>147</v>
      </c>
      <c r="AU201" s="144" t="s">
        <v>83</v>
      </c>
      <c r="AY201" s="15" t="s">
        <v>145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5" t="s">
        <v>79</v>
      </c>
      <c r="BK201" s="145">
        <f>ROUND(I201*H201,2)</f>
        <v>0</v>
      </c>
      <c r="BL201" s="15" t="s">
        <v>231</v>
      </c>
      <c r="BM201" s="144" t="s">
        <v>1861</v>
      </c>
    </row>
    <row r="202" spans="2:65" s="1" customFormat="1">
      <c r="B202" s="30"/>
      <c r="D202" s="146" t="s">
        <v>1303</v>
      </c>
      <c r="F202" s="183" t="s">
        <v>1860</v>
      </c>
      <c r="I202" s="148"/>
      <c r="L202" s="30"/>
      <c r="M202" s="149"/>
      <c r="T202" s="54"/>
      <c r="AT202" s="15" t="s">
        <v>1303</v>
      </c>
      <c r="AU202" s="15" t="s">
        <v>83</v>
      </c>
    </row>
    <row r="203" spans="2:65" s="11" customFormat="1" ht="22.9" customHeight="1">
      <c r="B203" s="119"/>
      <c r="D203" s="120" t="s">
        <v>73</v>
      </c>
      <c r="E203" s="129" t="s">
        <v>1242</v>
      </c>
      <c r="F203" s="129" t="s">
        <v>1243</v>
      </c>
      <c r="I203" s="122"/>
      <c r="J203" s="130">
        <f>BK203</f>
        <v>0</v>
      </c>
      <c r="L203" s="119"/>
      <c r="M203" s="124"/>
      <c r="P203" s="125">
        <f>SUM(P204:P284)</f>
        <v>0</v>
      </c>
      <c r="R203" s="125">
        <f>SUM(R204:R284)</f>
        <v>0.47058999999999995</v>
      </c>
      <c r="T203" s="126">
        <f>SUM(T204:T284)</f>
        <v>0</v>
      </c>
      <c r="AR203" s="120" t="s">
        <v>83</v>
      </c>
      <c r="AT203" s="127" t="s">
        <v>73</v>
      </c>
      <c r="AU203" s="127" t="s">
        <v>79</v>
      </c>
      <c r="AY203" s="120" t="s">
        <v>145</v>
      </c>
      <c r="BK203" s="128">
        <f>SUM(BK204:BK284)</f>
        <v>0</v>
      </c>
    </row>
    <row r="204" spans="2:65" s="1" customFormat="1" ht="16.5" customHeight="1">
      <c r="B204" s="30"/>
      <c r="C204" s="189" t="s">
        <v>411</v>
      </c>
      <c r="D204" s="189" t="s">
        <v>147</v>
      </c>
      <c r="E204" s="188" t="s">
        <v>1859</v>
      </c>
      <c r="F204" s="184" t="s">
        <v>1858</v>
      </c>
      <c r="G204" s="187" t="s">
        <v>434</v>
      </c>
      <c r="H204" s="186">
        <v>34</v>
      </c>
      <c r="I204" s="137"/>
      <c r="J204" s="185">
        <f>ROUND(I204*H204,2)</f>
        <v>0</v>
      </c>
      <c r="K204" s="184" t="s">
        <v>1306</v>
      </c>
      <c r="L204" s="30"/>
      <c r="M204" s="140" t="s">
        <v>1</v>
      </c>
      <c r="N204" s="141" t="s">
        <v>39</v>
      </c>
      <c r="P204" s="142">
        <f>O204*H204</f>
        <v>0</v>
      </c>
      <c r="Q204" s="142">
        <v>4.5100000000000001E-3</v>
      </c>
      <c r="R204" s="142">
        <f>Q204*H204</f>
        <v>0.15334</v>
      </c>
      <c r="S204" s="142">
        <v>0</v>
      </c>
      <c r="T204" s="143">
        <f>S204*H204</f>
        <v>0</v>
      </c>
      <c r="AR204" s="144" t="s">
        <v>231</v>
      </c>
      <c r="AT204" s="144" t="s">
        <v>147</v>
      </c>
      <c r="AU204" s="144" t="s">
        <v>83</v>
      </c>
      <c r="AY204" s="15" t="s">
        <v>145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5" t="s">
        <v>79</v>
      </c>
      <c r="BK204" s="145">
        <f>ROUND(I204*H204,2)</f>
        <v>0</v>
      </c>
      <c r="BL204" s="15" t="s">
        <v>231</v>
      </c>
      <c r="BM204" s="144" t="s">
        <v>1857</v>
      </c>
    </row>
    <row r="205" spans="2:65" s="1" customFormat="1">
      <c r="B205" s="30"/>
      <c r="D205" s="146" t="s">
        <v>1303</v>
      </c>
      <c r="F205" s="183" t="s">
        <v>1856</v>
      </c>
      <c r="I205" s="148"/>
      <c r="L205" s="30"/>
      <c r="M205" s="149"/>
      <c r="T205" s="54"/>
      <c r="AT205" s="15" t="s">
        <v>1303</v>
      </c>
      <c r="AU205" s="15" t="s">
        <v>83</v>
      </c>
    </row>
    <row r="206" spans="2:65" s="1" customFormat="1">
      <c r="B206" s="30"/>
      <c r="D206" s="182" t="s">
        <v>1301</v>
      </c>
      <c r="F206" s="181" t="s">
        <v>1855</v>
      </c>
      <c r="I206" s="148"/>
      <c r="L206" s="30"/>
      <c r="M206" s="149"/>
      <c r="T206" s="54"/>
      <c r="AT206" s="15" t="s">
        <v>1301</v>
      </c>
      <c r="AU206" s="15" t="s">
        <v>83</v>
      </c>
    </row>
    <row r="207" spans="2:65" s="1" customFormat="1" ht="16.5" customHeight="1">
      <c r="B207" s="30"/>
      <c r="C207" s="189" t="s">
        <v>320</v>
      </c>
      <c r="D207" s="189" t="s">
        <v>147</v>
      </c>
      <c r="E207" s="188" t="s">
        <v>1854</v>
      </c>
      <c r="F207" s="184" t="s">
        <v>1853</v>
      </c>
      <c r="G207" s="187" t="s">
        <v>171</v>
      </c>
      <c r="H207" s="186">
        <v>2</v>
      </c>
      <c r="I207" s="137"/>
      <c r="J207" s="185">
        <f>ROUND(I207*H207,2)</f>
        <v>0</v>
      </c>
      <c r="K207" s="184" t="s">
        <v>1306</v>
      </c>
      <c r="L207" s="30"/>
      <c r="M207" s="140" t="s">
        <v>1</v>
      </c>
      <c r="N207" s="141" t="s">
        <v>39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231</v>
      </c>
      <c r="AT207" s="144" t="s">
        <v>147</v>
      </c>
      <c r="AU207" s="144" t="s">
        <v>83</v>
      </c>
      <c r="AY207" s="15" t="s">
        <v>145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5" t="s">
        <v>79</v>
      </c>
      <c r="BK207" s="145">
        <f>ROUND(I207*H207,2)</f>
        <v>0</v>
      </c>
      <c r="BL207" s="15" t="s">
        <v>231</v>
      </c>
      <c r="BM207" s="144" t="s">
        <v>1852</v>
      </c>
    </row>
    <row r="208" spans="2:65" s="1" customFormat="1">
      <c r="B208" s="30"/>
      <c r="D208" s="146" t="s">
        <v>1303</v>
      </c>
      <c r="F208" s="183" t="s">
        <v>1851</v>
      </c>
      <c r="I208" s="148"/>
      <c r="L208" s="30"/>
      <c r="M208" s="149"/>
      <c r="T208" s="54"/>
      <c r="AT208" s="15" t="s">
        <v>1303</v>
      </c>
      <c r="AU208" s="15" t="s">
        <v>83</v>
      </c>
    </row>
    <row r="209" spans="2:65" s="1" customFormat="1">
      <c r="B209" s="30"/>
      <c r="D209" s="182" t="s">
        <v>1301</v>
      </c>
      <c r="F209" s="181" t="s">
        <v>1850</v>
      </c>
      <c r="I209" s="148"/>
      <c r="L209" s="30"/>
      <c r="M209" s="149"/>
      <c r="T209" s="54"/>
      <c r="AT209" s="15" t="s">
        <v>1301</v>
      </c>
      <c r="AU209" s="15" t="s">
        <v>83</v>
      </c>
    </row>
    <row r="210" spans="2:65" s="1" customFormat="1" ht="21.75" customHeight="1">
      <c r="B210" s="30"/>
      <c r="C210" s="189" t="s">
        <v>324</v>
      </c>
      <c r="D210" s="189" t="s">
        <v>147</v>
      </c>
      <c r="E210" s="188" t="s">
        <v>1849</v>
      </c>
      <c r="F210" s="184" t="s">
        <v>1848</v>
      </c>
      <c r="G210" s="187" t="s">
        <v>171</v>
      </c>
      <c r="H210" s="186">
        <v>2</v>
      </c>
      <c r="I210" s="137"/>
      <c r="J210" s="185">
        <f>ROUND(I210*H210,2)</f>
        <v>0</v>
      </c>
      <c r="K210" s="184" t="s">
        <v>1306</v>
      </c>
      <c r="L210" s="30"/>
      <c r="M210" s="140" t="s">
        <v>1</v>
      </c>
      <c r="N210" s="141" t="s">
        <v>39</v>
      </c>
      <c r="P210" s="142">
        <f>O210*H210</f>
        <v>0</v>
      </c>
      <c r="Q210" s="142">
        <v>1.8600000000000001E-3</v>
      </c>
      <c r="R210" s="142">
        <f>Q210*H210</f>
        <v>3.7200000000000002E-3</v>
      </c>
      <c r="S210" s="142">
        <v>0</v>
      </c>
      <c r="T210" s="143">
        <f>S210*H210</f>
        <v>0</v>
      </c>
      <c r="AR210" s="144" t="s">
        <v>231</v>
      </c>
      <c r="AT210" s="144" t="s">
        <v>147</v>
      </c>
      <c r="AU210" s="144" t="s">
        <v>83</v>
      </c>
      <c r="AY210" s="15" t="s">
        <v>145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5" t="s">
        <v>79</v>
      </c>
      <c r="BK210" s="145">
        <f>ROUND(I210*H210,2)</f>
        <v>0</v>
      </c>
      <c r="BL210" s="15" t="s">
        <v>231</v>
      </c>
      <c r="BM210" s="144" t="s">
        <v>1847</v>
      </c>
    </row>
    <row r="211" spans="2:65" s="1" customFormat="1" ht="19.5">
      <c r="B211" s="30"/>
      <c r="D211" s="146" t="s">
        <v>1303</v>
      </c>
      <c r="F211" s="183" t="s">
        <v>1846</v>
      </c>
      <c r="I211" s="148"/>
      <c r="L211" s="30"/>
      <c r="M211" s="149"/>
      <c r="T211" s="54"/>
      <c r="AT211" s="15" t="s">
        <v>1303</v>
      </c>
      <c r="AU211" s="15" t="s">
        <v>83</v>
      </c>
    </row>
    <row r="212" spans="2:65" s="1" customFormat="1">
      <c r="B212" s="30"/>
      <c r="D212" s="182" t="s">
        <v>1301</v>
      </c>
      <c r="F212" s="181" t="s">
        <v>1845</v>
      </c>
      <c r="I212" s="148"/>
      <c r="L212" s="30"/>
      <c r="M212" s="149"/>
      <c r="T212" s="54"/>
      <c r="AT212" s="15" t="s">
        <v>1301</v>
      </c>
      <c r="AU212" s="15" t="s">
        <v>83</v>
      </c>
    </row>
    <row r="213" spans="2:65" s="13" customFormat="1">
      <c r="B213" s="157"/>
      <c r="D213" s="146" t="s">
        <v>154</v>
      </c>
      <c r="E213" s="158" t="s">
        <v>1</v>
      </c>
      <c r="F213" s="159" t="s">
        <v>1844</v>
      </c>
      <c r="H213" s="158" t="s">
        <v>1</v>
      </c>
      <c r="I213" s="160"/>
      <c r="L213" s="157"/>
      <c r="M213" s="161"/>
      <c r="T213" s="162"/>
      <c r="AT213" s="158" t="s">
        <v>154</v>
      </c>
      <c r="AU213" s="158" t="s">
        <v>83</v>
      </c>
      <c r="AV213" s="13" t="s">
        <v>79</v>
      </c>
      <c r="AW213" s="13" t="s">
        <v>31</v>
      </c>
      <c r="AX213" s="13" t="s">
        <v>74</v>
      </c>
      <c r="AY213" s="158" t="s">
        <v>145</v>
      </c>
    </row>
    <row r="214" spans="2:65" s="12" customFormat="1">
      <c r="B214" s="150"/>
      <c r="D214" s="146" t="s">
        <v>154</v>
      </c>
      <c r="E214" s="151" t="s">
        <v>1</v>
      </c>
      <c r="F214" s="152" t="s">
        <v>1843</v>
      </c>
      <c r="H214" s="153">
        <v>2</v>
      </c>
      <c r="I214" s="154"/>
      <c r="L214" s="150"/>
      <c r="M214" s="155"/>
      <c r="T214" s="156"/>
      <c r="AT214" s="151" t="s">
        <v>154</v>
      </c>
      <c r="AU214" s="151" t="s">
        <v>83</v>
      </c>
      <c r="AV214" s="12" t="s">
        <v>83</v>
      </c>
      <c r="AW214" s="12" t="s">
        <v>31</v>
      </c>
      <c r="AX214" s="12" t="s">
        <v>79</v>
      </c>
      <c r="AY214" s="151" t="s">
        <v>145</v>
      </c>
    </row>
    <row r="215" spans="2:65" s="1" customFormat="1" ht="16.5" customHeight="1">
      <c r="B215" s="30"/>
      <c r="C215" s="189" t="s">
        <v>328</v>
      </c>
      <c r="D215" s="189" t="s">
        <v>147</v>
      </c>
      <c r="E215" s="188" t="s">
        <v>1842</v>
      </c>
      <c r="F215" s="184" t="s">
        <v>1841</v>
      </c>
      <c r="G215" s="187" t="s">
        <v>1238</v>
      </c>
      <c r="H215" s="186">
        <v>2</v>
      </c>
      <c r="I215" s="137"/>
      <c r="J215" s="185">
        <f>ROUND(I215*H215,2)</f>
        <v>0</v>
      </c>
      <c r="K215" s="184" t="s">
        <v>1306</v>
      </c>
      <c r="L215" s="30"/>
      <c r="M215" s="140" t="s">
        <v>1</v>
      </c>
      <c r="N215" s="141" t="s">
        <v>39</v>
      </c>
      <c r="P215" s="142">
        <f>O215*H215</f>
        <v>0</v>
      </c>
      <c r="Q215" s="142">
        <v>6.4799999999999996E-3</v>
      </c>
      <c r="R215" s="142">
        <f>Q215*H215</f>
        <v>1.2959999999999999E-2</v>
      </c>
      <c r="S215" s="142">
        <v>0</v>
      </c>
      <c r="T215" s="143">
        <f>S215*H215</f>
        <v>0</v>
      </c>
      <c r="AR215" s="144" t="s">
        <v>231</v>
      </c>
      <c r="AT215" s="144" t="s">
        <v>147</v>
      </c>
      <c r="AU215" s="144" t="s">
        <v>83</v>
      </c>
      <c r="AY215" s="15" t="s">
        <v>145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5" t="s">
        <v>79</v>
      </c>
      <c r="BK215" s="145">
        <f>ROUND(I215*H215,2)</f>
        <v>0</v>
      </c>
      <c r="BL215" s="15" t="s">
        <v>231</v>
      </c>
      <c r="BM215" s="144" t="s">
        <v>1840</v>
      </c>
    </row>
    <row r="216" spans="2:65" s="1" customFormat="1">
      <c r="B216" s="30"/>
      <c r="D216" s="146" t="s">
        <v>1303</v>
      </c>
      <c r="F216" s="183" t="s">
        <v>1839</v>
      </c>
      <c r="I216" s="148"/>
      <c r="L216" s="30"/>
      <c r="M216" s="149"/>
      <c r="T216" s="54"/>
      <c r="AT216" s="15" t="s">
        <v>1303</v>
      </c>
      <c r="AU216" s="15" t="s">
        <v>83</v>
      </c>
    </row>
    <row r="217" spans="2:65" s="1" customFormat="1">
      <c r="B217" s="30"/>
      <c r="D217" s="182" t="s">
        <v>1301</v>
      </c>
      <c r="F217" s="181" t="s">
        <v>1838</v>
      </c>
      <c r="I217" s="148"/>
      <c r="L217" s="30"/>
      <c r="M217" s="149"/>
      <c r="T217" s="54"/>
      <c r="AT217" s="15" t="s">
        <v>1301</v>
      </c>
      <c r="AU217" s="15" t="s">
        <v>83</v>
      </c>
    </row>
    <row r="218" spans="2:65" s="1" customFormat="1" ht="16.5" customHeight="1">
      <c r="B218" s="30"/>
      <c r="C218" s="189" t="s">
        <v>416</v>
      </c>
      <c r="D218" s="189" t="s">
        <v>147</v>
      </c>
      <c r="E218" s="188" t="s">
        <v>1837</v>
      </c>
      <c r="F218" s="184" t="s">
        <v>1836</v>
      </c>
      <c r="G218" s="187" t="s">
        <v>434</v>
      </c>
      <c r="H218" s="186">
        <v>34</v>
      </c>
      <c r="I218" s="137"/>
      <c r="J218" s="185">
        <f>ROUND(I218*H218,2)</f>
        <v>0</v>
      </c>
      <c r="K218" s="184" t="s">
        <v>1306</v>
      </c>
      <c r="L218" s="30"/>
      <c r="M218" s="140" t="s">
        <v>1</v>
      </c>
      <c r="N218" s="141" t="s">
        <v>39</v>
      </c>
      <c r="P218" s="142">
        <f>O218*H218</f>
        <v>0</v>
      </c>
      <c r="Q218" s="142">
        <v>1.5E-3</v>
      </c>
      <c r="R218" s="142">
        <f>Q218*H218</f>
        <v>5.1000000000000004E-2</v>
      </c>
      <c r="S218" s="142">
        <v>0</v>
      </c>
      <c r="T218" s="143">
        <f>S218*H218</f>
        <v>0</v>
      </c>
      <c r="AR218" s="144" t="s">
        <v>231</v>
      </c>
      <c r="AT218" s="144" t="s">
        <v>147</v>
      </c>
      <c r="AU218" s="144" t="s">
        <v>83</v>
      </c>
      <c r="AY218" s="15" t="s">
        <v>145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5" t="s">
        <v>79</v>
      </c>
      <c r="BK218" s="145">
        <f>ROUND(I218*H218,2)</f>
        <v>0</v>
      </c>
      <c r="BL218" s="15" t="s">
        <v>231</v>
      </c>
      <c r="BM218" s="144" t="s">
        <v>1835</v>
      </c>
    </row>
    <row r="219" spans="2:65" s="1" customFormat="1">
      <c r="B219" s="30"/>
      <c r="D219" s="146" t="s">
        <v>1303</v>
      </c>
      <c r="F219" s="183" t="s">
        <v>1834</v>
      </c>
      <c r="I219" s="148"/>
      <c r="L219" s="30"/>
      <c r="M219" s="149"/>
      <c r="T219" s="54"/>
      <c r="AT219" s="15" t="s">
        <v>1303</v>
      </c>
      <c r="AU219" s="15" t="s">
        <v>83</v>
      </c>
    </row>
    <row r="220" spans="2:65" s="1" customFormat="1">
      <c r="B220" s="30"/>
      <c r="D220" s="182" t="s">
        <v>1301</v>
      </c>
      <c r="F220" s="181" t="s">
        <v>1833</v>
      </c>
      <c r="I220" s="148"/>
      <c r="L220" s="30"/>
      <c r="M220" s="149"/>
      <c r="T220" s="54"/>
      <c r="AT220" s="15" t="s">
        <v>1301</v>
      </c>
      <c r="AU220" s="15" t="s">
        <v>83</v>
      </c>
    </row>
    <row r="221" spans="2:65" s="1" customFormat="1" ht="16.5" customHeight="1">
      <c r="B221" s="30"/>
      <c r="C221" s="189" t="s">
        <v>367</v>
      </c>
      <c r="D221" s="189" t="s">
        <v>147</v>
      </c>
      <c r="E221" s="188" t="s">
        <v>1832</v>
      </c>
      <c r="F221" s="184" t="s">
        <v>1831</v>
      </c>
      <c r="G221" s="187" t="s">
        <v>434</v>
      </c>
      <c r="H221" s="186">
        <v>44</v>
      </c>
      <c r="I221" s="137"/>
      <c r="J221" s="185">
        <f>ROUND(I221*H221,2)</f>
        <v>0</v>
      </c>
      <c r="K221" s="184" t="s">
        <v>1306</v>
      </c>
      <c r="L221" s="30"/>
      <c r="M221" s="140" t="s">
        <v>1</v>
      </c>
      <c r="N221" s="141" t="s">
        <v>39</v>
      </c>
      <c r="P221" s="142">
        <f>O221*H221</f>
        <v>0</v>
      </c>
      <c r="Q221" s="142">
        <v>9.7999999999999997E-4</v>
      </c>
      <c r="R221" s="142">
        <f>Q221*H221</f>
        <v>4.3119999999999999E-2</v>
      </c>
      <c r="S221" s="142">
        <v>0</v>
      </c>
      <c r="T221" s="143">
        <f>S221*H221</f>
        <v>0</v>
      </c>
      <c r="AR221" s="144" t="s">
        <v>231</v>
      </c>
      <c r="AT221" s="144" t="s">
        <v>147</v>
      </c>
      <c r="AU221" s="144" t="s">
        <v>83</v>
      </c>
      <c r="AY221" s="15" t="s">
        <v>145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5" t="s">
        <v>79</v>
      </c>
      <c r="BK221" s="145">
        <f>ROUND(I221*H221,2)</f>
        <v>0</v>
      </c>
      <c r="BL221" s="15" t="s">
        <v>231</v>
      </c>
      <c r="BM221" s="144" t="s">
        <v>1830</v>
      </c>
    </row>
    <row r="222" spans="2:65" s="1" customFormat="1">
      <c r="B222" s="30"/>
      <c r="D222" s="146" t="s">
        <v>1303</v>
      </c>
      <c r="F222" s="183" t="s">
        <v>1829</v>
      </c>
      <c r="I222" s="148"/>
      <c r="L222" s="30"/>
      <c r="M222" s="149"/>
      <c r="T222" s="54"/>
      <c r="AT222" s="15" t="s">
        <v>1303</v>
      </c>
      <c r="AU222" s="15" t="s">
        <v>83</v>
      </c>
    </row>
    <row r="223" spans="2:65" s="1" customFormat="1">
      <c r="B223" s="30"/>
      <c r="D223" s="182" t="s">
        <v>1301</v>
      </c>
      <c r="F223" s="181" t="s">
        <v>1828</v>
      </c>
      <c r="I223" s="148"/>
      <c r="L223" s="30"/>
      <c r="M223" s="149"/>
      <c r="T223" s="54"/>
      <c r="AT223" s="15" t="s">
        <v>1301</v>
      </c>
      <c r="AU223" s="15" t="s">
        <v>83</v>
      </c>
    </row>
    <row r="224" spans="2:65" s="12" customFormat="1">
      <c r="B224" s="150"/>
      <c r="D224" s="146" t="s">
        <v>154</v>
      </c>
      <c r="E224" s="151" t="s">
        <v>1</v>
      </c>
      <c r="F224" s="152" t="s">
        <v>1827</v>
      </c>
      <c r="H224" s="153">
        <v>44</v>
      </c>
      <c r="I224" s="154"/>
      <c r="L224" s="150"/>
      <c r="M224" s="155"/>
      <c r="T224" s="156"/>
      <c r="AT224" s="151" t="s">
        <v>154</v>
      </c>
      <c r="AU224" s="151" t="s">
        <v>83</v>
      </c>
      <c r="AV224" s="12" t="s">
        <v>83</v>
      </c>
      <c r="AW224" s="12" t="s">
        <v>31</v>
      </c>
      <c r="AX224" s="12" t="s">
        <v>79</v>
      </c>
      <c r="AY224" s="151" t="s">
        <v>145</v>
      </c>
    </row>
    <row r="225" spans="2:65" s="1" customFormat="1" ht="16.5" customHeight="1">
      <c r="B225" s="30"/>
      <c r="C225" s="189" t="s">
        <v>361</v>
      </c>
      <c r="D225" s="189" t="s">
        <v>147</v>
      </c>
      <c r="E225" s="188" t="s">
        <v>1826</v>
      </c>
      <c r="F225" s="184" t="s">
        <v>1825</v>
      </c>
      <c r="G225" s="187" t="s">
        <v>434</v>
      </c>
      <c r="H225" s="186">
        <v>55</v>
      </c>
      <c r="I225" s="137"/>
      <c r="J225" s="185">
        <f>ROUND(I225*H225,2)</f>
        <v>0</v>
      </c>
      <c r="K225" s="184" t="s">
        <v>1306</v>
      </c>
      <c r="L225" s="30"/>
      <c r="M225" s="140" t="s">
        <v>1</v>
      </c>
      <c r="N225" s="141" t="s">
        <v>39</v>
      </c>
      <c r="P225" s="142">
        <f>O225*H225</f>
        <v>0</v>
      </c>
      <c r="Q225" s="142">
        <v>1.2600000000000001E-3</v>
      </c>
      <c r="R225" s="142">
        <f>Q225*H225</f>
        <v>6.93E-2</v>
      </c>
      <c r="S225" s="142">
        <v>0</v>
      </c>
      <c r="T225" s="143">
        <f>S225*H225</f>
        <v>0</v>
      </c>
      <c r="AR225" s="144" t="s">
        <v>231</v>
      </c>
      <c r="AT225" s="144" t="s">
        <v>147</v>
      </c>
      <c r="AU225" s="144" t="s">
        <v>83</v>
      </c>
      <c r="AY225" s="15" t="s">
        <v>145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5" t="s">
        <v>79</v>
      </c>
      <c r="BK225" s="145">
        <f>ROUND(I225*H225,2)</f>
        <v>0</v>
      </c>
      <c r="BL225" s="15" t="s">
        <v>231</v>
      </c>
      <c r="BM225" s="144" t="s">
        <v>1824</v>
      </c>
    </row>
    <row r="226" spans="2:65" s="1" customFormat="1">
      <c r="B226" s="30"/>
      <c r="D226" s="146" t="s">
        <v>1303</v>
      </c>
      <c r="F226" s="183" t="s">
        <v>1823</v>
      </c>
      <c r="I226" s="148"/>
      <c r="L226" s="30"/>
      <c r="M226" s="149"/>
      <c r="T226" s="54"/>
      <c r="AT226" s="15" t="s">
        <v>1303</v>
      </c>
      <c r="AU226" s="15" t="s">
        <v>83</v>
      </c>
    </row>
    <row r="227" spans="2:65" s="1" customFormat="1">
      <c r="B227" s="30"/>
      <c r="D227" s="182" t="s">
        <v>1301</v>
      </c>
      <c r="F227" s="181" t="s">
        <v>1822</v>
      </c>
      <c r="I227" s="148"/>
      <c r="L227" s="30"/>
      <c r="M227" s="149"/>
      <c r="T227" s="54"/>
      <c r="AT227" s="15" t="s">
        <v>1301</v>
      </c>
      <c r="AU227" s="15" t="s">
        <v>83</v>
      </c>
    </row>
    <row r="228" spans="2:65" s="12" customFormat="1">
      <c r="B228" s="150"/>
      <c r="D228" s="146" t="s">
        <v>154</v>
      </c>
      <c r="E228" s="151" t="s">
        <v>1</v>
      </c>
      <c r="F228" s="152" t="s">
        <v>1821</v>
      </c>
      <c r="H228" s="153">
        <v>55</v>
      </c>
      <c r="I228" s="154"/>
      <c r="L228" s="150"/>
      <c r="M228" s="155"/>
      <c r="T228" s="156"/>
      <c r="AT228" s="151" t="s">
        <v>154</v>
      </c>
      <c r="AU228" s="151" t="s">
        <v>83</v>
      </c>
      <c r="AV228" s="12" t="s">
        <v>83</v>
      </c>
      <c r="AW228" s="12" t="s">
        <v>31</v>
      </c>
      <c r="AX228" s="12" t="s">
        <v>79</v>
      </c>
      <c r="AY228" s="151" t="s">
        <v>145</v>
      </c>
    </row>
    <row r="229" spans="2:65" s="1" customFormat="1" ht="16.5" customHeight="1">
      <c r="B229" s="30"/>
      <c r="C229" s="189" t="s">
        <v>356</v>
      </c>
      <c r="D229" s="189" t="s">
        <v>147</v>
      </c>
      <c r="E229" s="188" t="s">
        <v>1820</v>
      </c>
      <c r="F229" s="184" t="s">
        <v>1819</v>
      </c>
      <c r="G229" s="187" t="s">
        <v>434</v>
      </c>
      <c r="H229" s="186">
        <v>12</v>
      </c>
      <c r="I229" s="137"/>
      <c r="J229" s="185">
        <f>ROUND(I229*H229,2)</f>
        <v>0</v>
      </c>
      <c r="K229" s="184" t="s">
        <v>1306</v>
      </c>
      <c r="L229" s="30"/>
      <c r="M229" s="140" t="s">
        <v>1</v>
      </c>
      <c r="N229" s="141" t="s">
        <v>39</v>
      </c>
      <c r="P229" s="142">
        <f>O229*H229</f>
        <v>0</v>
      </c>
      <c r="Q229" s="142">
        <v>1.5299999999999999E-3</v>
      </c>
      <c r="R229" s="142">
        <f>Q229*H229</f>
        <v>1.8359999999999998E-2</v>
      </c>
      <c r="S229" s="142">
        <v>0</v>
      </c>
      <c r="T229" s="143">
        <f>S229*H229</f>
        <v>0</v>
      </c>
      <c r="AR229" s="144" t="s">
        <v>231</v>
      </c>
      <c r="AT229" s="144" t="s">
        <v>147</v>
      </c>
      <c r="AU229" s="144" t="s">
        <v>83</v>
      </c>
      <c r="AY229" s="15" t="s">
        <v>145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5" t="s">
        <v>79</v>
      </c>
      <c r="BK229" s="145">
        <f>ROUND(I229*H229,2)</f>
        <v>0</v>
      </c>
      <c r="BL229" s="15" t="s">
        <v>231</v>
      </c>
      <c r="BM229" s="144" t="s">
        <v>1818</v>
      </c>
    </row>
    <row r="230" spans="2:65" s="1" customFormat="1">
      <c r="B230" s="30"/>
      <c r="D230" s="146" t="s">
        <v>1303</v>
      </c>
      <c r="F230" s="183" t="s">
        <v>1817</v>
      </c>
      <c r="I230" s="148"/>
      <c r="L230" s="30"/>
      <c r="M230" s="149"/>
      <c r="T230" s="54"/>
      <c r="AT230" s="15" t="s">
        <v>1303</v>
      </c>
      <c r="AU230" s="15" t="s">
        <v>83</v>
      </c>
    </row>
    <row r="231" spans="2:65" s="1" customFormat="1">
      <c r="B231" s="30"/>
      <c r="D231" s="182" t="s">
        <v>1301</v>
      </c>
      <c r="F231" s="181" t="s">
        <v>1816</v>
      </c>
      <c r="I231" s="148"/>
      <c r="L231" s="30"/>
      <c r="M231" s="149"/>
      <c r="T231" s="54"/>
      <c r="AT231" s="15" t="s">
        <v>1301</v>
      </c>
      <c r="AU231" s="15" t="s">
        <v>83</v>
      </c>
    </row>
    <row r="232" spans="2:65" s="1" customFormat="1" ht="21.75" customHeight="1">
      <c r="B232" s="30"/>
      <c r="C232" s="189" t="s">
        <v>375</v>
      </c>
      <c r="D232" s="189" t="s">
        <v>147</v>
      </c>
      <c r="E232" s="188" t="s">
        <v>1815</v>
      </c>
      <c r="F232" s="184" t="s">
        <v>1814</v>
      </c>
      <c r="G232" s="187" t="s">
        <v>434</v>
      </c>
      <c r="H232" s="186">
        <v>44</v>
      </c>
      <c r="I232" s="137"/>
      <c r="J232" s="185">
        <f>ROUND(I232*H232,2)</f>
        <v>0</v>
      </c>
      <c r="K232" s="184" t="s">
        <v>1306</v>
      </c>
      <c r="L232" s="30"/>
      <c r="M232" s="140" t="s">
        <v>1</v>
      </c>
      <c r="N232" s="141" t="s">
        <v>39</v>
      </c>
      <c r="P232" s="142">
        <f>O232*H232</f>
        <v>0</v>
      </c>
      <c r="Q232" s="142">
        <v>2.0000000000000001E-4</v>
      </c>
      <c r="R232" s="142">
        <f>Q232*H232</f>
        <v>8.8000000000000005E-3</v>
      </c>
      <c r="S232" s="142">
        <v>0</v>
      </c>
      <c r="T232" s="143">
        <f>S232*H232</f>
        <v>0</v>
      </c>
      <c r="AR232" s="144" t="s">
        <v>231</v>
      </c>
      <c r="AT232" s="144" t="s">
        <v>147</v>
      </c>
      <c r="AU232" s="144" t="s">
        <v>83</v>
      </c>
      <c r="AY232" s="15" t="s">
        <v>145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5" t="s">
        <v>79</v>
      </c>
      <c r="BK232" s="145">
        <f>ROUND(I232*H232,2)</f>
        <v>0</v>
      </c>
      <c r="BL232" s="15" t="s">
        <v>231</v>
      </c>
      <c r="BM232" s="144" t="s">
        <v>1813</v>
      </c>
    </row>
    <row r="233" spans="2:65" s="1" customFormat="1" ht="19.5">
      <c r="B233" s="30"/>
      <c r="D233" s="146" t="s">
        <v>1303</v>
      </c>
      <c r="F233" s="183" t="s">
        <v>1812</v>
      </c>
      <c r="I233" s="148"/>
      <c r="L233" s="30"/>
      <c r="M233" s="149"/>
      <c r="T233" s="54"/>
      <c r="AT233" s="15" t="s">
        <v>1303</v>
      </c>
      <c r="AU233" s="15" t="s">
        <v>83</v>
      </c>
    </row>
    <row r="234" spans="2:65" s="1" customFormat="1">
      <c r="B234" s="30"/>
      <c r="D234" s="182" t="s">
        <v>1301</v>
      </c>
      <c r="F234" s="181" t="s">
        <v>1811</v>
      </c>
      <c r="I234" s="148"/>
      <c r="L234" s="30"/>
      <c r="M234" s="149"/>
      <c r="T234" s="54"/>
      <c r="AT234" s="15" t="s">
        <v>1301</v>
      </c>
      <c r="AU234" s="15" t="s">
        <v>83</v>
      </c>
    </row>
    <row r="235" spans="2:65" s="1" customFormat="1" ht="24.2" customHeight="1">
      <c r="B235" s="30"/>
      <c r="C235" s="189" t="s">
        <v>395</v>
      </c>
      <c r="D235" s="189" t="s">
        <v>147</v>
      </c>
      <c r="E235" s="188" t="s">
        <v>1810</v>
      </c>
      <c r="F235" s="184" t="s">
        <v>1809</v>
      </c>
      <c r="G235" s="187" t="s">
        <v>434</v>
      </c>
      <c r="H235" s="186">
        <v>89</v>
      </c>
      <c r="I235" s="137"/>
      <c r="J235" s="185">
        <f>ROUND(I235*H235,2)</f>
        <v>0</v>
      </c>
      <c r="K235" s="184" t="s">
        <v>1306</v>
      </c>
      <c r="L235" s="30"/>
      <c r="M235" s="140" t="s">
        <v>1</v>
      </c>
      <c r="N235" s="141" t="s">
        <v>39</v>
      </c>
      <c r="P235" s="142">
        <f>O235*H235</f>
        <v>0</v>
      </c>
      <c r="Q235" s="142">
        <v>2.4000000000000001E-4</v>
      </c>
      <c r="R235" s="142">
        <f>Q235*H235</f>
        <v>2.1360000000000001E-2</v>
      </c>
      <c r="S235" s="142">
        <v>0</v>
      </c>
      <c r="T235" s="143">
        <f>S235*H235</f>
        <v>0</v>
      </c>
      <c r="AR235" s="144" t="s">
        <v>231</v>
      </c>
      <c r="AT235" s="144" t="s">
        <v>147</v>
      </c>
      <c r="AU235" s="144" t="s">
        <v>83</v>
      </c>
      <c r="AY235" s="15" t="s">
        <v>145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5" t="s">
        <v>79</v>
      </c>
      <c r="BK235" s="145">
        <f>ROUND(I235*H235,2)</f>
        <v>0</v>
      </c>
      <c r="BL235" s="15" t="s">
        <v>231</v>
      </c>
      <c r="BM235" s="144" t="s">
        <v>1808</v>
      </c>
    </row>
    <row r="236" spans="2:65" s="1" customFormat="1" ht="19.5">
      <c r="B236" s="30"/>
      <c r="D236" s="146" t="s">
        <v>1303</v>
      </c>
      <c r="F236" s="183" t="s">
        <v>1807</v>
      </c>
      <c r="I236" s="148"/>
      <c r="L236" s="30"/>
      <c r="M236" s="149"/>
      <c r="T236" s="54"/>
      <c r="AT236" s="15" t="s">
        <v>1303</v>
      </c>
      <c r="AU236" s="15" t="s">
        <v>83</v>
      </c>
    </row>
    <row r="237" spans="2:65" s="1" customFormat="1">
      <c r="B237" s="30"/>
      <c r="D237" s="182" t="s">
        <v>1301</v>
      </c>
      <c r="F237" s="181" t="s">
        <v>1806</v>
      </c>
      <c r="I237" s="148"/>
      <c r="L237" s="30"/>
      <c r="M237" s="149"/>
      <c r="T237" s="54"/>
      <c r="AT237" s="15" t="s">
        <v>1301</v>
      </c>
      <c r="AU237" s="15" t="s">
        <v>83</v>
      </c>
    </row>
    <row r="238" spans="2:65" s="12" customFormat="1">
      <c r="B238" s="150"/>
      <c r="D238" s="146" t="s">
        <v>154</v>
      </c>
      <c r="E238" s="151" t="s">
        <v>1</v>
      </c>
      <c r="F238" s="152" t="s">
        <v>1805</v>
      </c>
      <c r="H238" s="153">
        <v>89</v>
      </c>
      <c r="I238" s="154"/>
      <c r="L238" s="150"/>
      <c r="M238" s="155"/>
      <c r="T238" s="156"/>
      <c r="AT238" s="151" t="s">
        <v>154</v>
      </c>
      <c r="AU238" s="151" t="s">
        <v>83</v>
      </c>
      <c r="AV238" s="12" t="s">
        <v>83</v>
      </c>
      <c r="AW238" s="12" t="s">
        <v>31</v>
      </c>
      <c r="AX238" s="12" t="s">
        <v>79</v>
      </c>
      <c r="AY238" s="151" t="s">
        <v>145</v>
      </c>
    </row>
    <row r="239" spans="2:65" s="1" customFormat="1" ht="16.5" customHeight="1">
      <c r="B239" s="30"/>
      <c r="C239" s="189" t="s">
        <v>407</v>
      </c>
      <c r="D239" s="189" t="s">
        <v>147</v>
      </c>
      <c r="E239" s="188" t="s">
        <v>1804</v>
      </c>
      <c r="F239" s="184" t="s">
        <v>1803</v>
      </c>
      <c r="G239" s="187" t="s">
        <v>434</v>
      </c>
      <c r="H239" s="186">
        <v>40</v>
      </c>
      <c r="I239" s="137"/>
      <c r="J239" s="185">
        <f>ROUND(I239*H239,2)</f>
        <v>0</v>
      </c>
      <c r="K239" s="184" t="s">
        <v>1306</v>
      </c>
      <c r="L239" s="30"/>
      <c r="M239" s="140" t="s">
        <v>1</v>
      </c>
      <c r="N239" s="141" t="s">
        <v>39</v>
      </c>
      <c r="P239" s="142">
        <f>O239*H239</f>
        <v>0</v>
      </c>
      <c r="Q239" s="142">
        <v>2.5000000000000001E-4</v>
      </c>
      <c r="R239" s="142">
        <f>Q239*H239</f>
        <v>0.01</v>
      </c>
      <c r="S239" s="142">
        <v>0</v>
      </c>
      <c r="T239" s="143">
        <f>S239*H239</f>
        <v>0</v>
      </c>
      <c r="AR239" s="144" t="s">
        <v>231</v>
      </c>
      <c r="AT239" s="144" t="s">
        <v>147</v>
      </c>
      <c r="AU239" s="144" t="s">
        <v>83</v>
      </c>
      <c r="AY239" s="15" t="s">
        <v>145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5" t="s">
        <v>79</v>
      </c>
      <c r="BK239" s="145">
        <f>ROUND(I239*H239,2)</f>
        <v>0</v>
      </c>
      <c r="BL239" s="15" t="s">
        <v>231</v>
      </c>
      <c r="BM239" s="144" t="s">
        <v>1802</v>
      </c>
    </row>
    <row r="240" spans="2:65" s="1" customFormat="1">
      <c r="B240" s="30"/>
      <c r="D240" s="146" t="s">
        <v>1303</v>
      </c>
      <c r="F240" s="183" t="s">
        <v>1801</v>
      </c>
      <c r="I240" s="148"/>
      <c r="L240" s="30"/>
      <c r="M240" s="149"/>
      <c r="T240" s="54"/>
      <c r="AT240" s="15" t="s">
        <v>1303</v>
      </c>
      <c r="AU240" s="15" t="s">
        <v>83</v>
      </c>
    </row>
    <row r="241" spans="2:65" s="1" customFormat="1">
      <c r="B241" s="30"/>
      <c r="D241" s="182" t="s">
        <v>1301</v>
      </c>
      <c r="F241" s="181" t="s">
        <v>1800</v>
      </c>
      <c r="I241" s="148"/>
      <c r="L241" s="30"/>
      <c r="M241" s="149"/>
      <c r="T241" s="54"/>
      <c r="AT241" s="15" t="s">
        <v>1301</v>
      </c>
      <c r="AU241" s="15" t="s">
        <v>83</v>
      </c>
    </row>
    <row r="242" spans="2:65" s="1" customFormat="1" ht="16.5" customHeight="1">
      <c r="B242" s="30"/>
      <c r="C242" s="189" t="s">
        <v>402</v>
      </c>
      <c r="D242" s="189" t="s">
        <v>147</v>
      </c>
      <c r="E242" s="188" t="s">
        <v>1799</v>
      </c>
      <c r="F242" s="184" t="s">
        <v>1798</v>
      </c>
      <c r="G242" s="187" t="s">
        <v>434</v>
      </c>
      <c r="H242" s="186">
        <v>10</v>
      </c>
      <c r="I242" s="137"/>
      <c r="J242" s="185">
        <f>ROUND(I242*H242,2)</f>
        <v>0</v>
      </c>
      <c r="K242" s="184" t="s">
        <v>1306</v>
      </c>
      <c r="L242" s="30"/>
      <c r="M242" s="140" t="s">
        <v>1</v>
      </c>
      <c r="N242" s="141" t="s">
        <v>39</v>
      </c>
      <c r="P242" s="142">
        <f>O242*H242</f>
        <v>0</v>
      </c>
      <c r="Q242" s="142">
        <v>2.5999999999999998E-4</v>
      </c>
      <c r="R242" s="142">
        <f>Q242*H242</f>
        <v>2.5999999999999999E-3</v>
      </c>
      <c r="S242" s="142">
        <v>0</v>
      </c>
      <c r="T242" s="143">
        <f>S242*H242</f>
        <v>0</v>
      </c>
      <c r="AR242" s="144" t="s">
        <v>231</v>
      </c>
      <c r="AT242" s="144" t="s">
        <v>147</v>
      </c>
      <c r="AU242" s="144" t="s">
        <v>83</v>
      </c>
      <c r="AY242" s="15" t="s">
        <v>145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5" t="s">
        <v>79</v>
      </c>
      <c r="BK242" s="145">
        <f>ROUND(I242*H242,2)</f>
        <v>0</v>
      </c>
      <c r="BL242" s="15" t="s">
        <v>231</v>
      </c>
      <c r="BM242" s="144" t="s">
        <v>1797</v>
      </c>
    </row>
    <row r="243" spans="2:65" s="1" customFormat="1">
      <c r="B243" s="30"/>
      <c r="D243" s="146" t="s">
        <v>1303</v>
      </c>
      <c r="F243" s="183" t="s">
        <v>1796</v>
      </c>
      <c r="I243" s="148"/>
      <c r="L243" s="30"/>
      <c r="M243" s="149"/>
      <c r="T243" s="54"/>
      <c r="AT243" s="15" t="s">
        <v>1303</v>
      </c>
      <c r="AU243" s="15" t="s">
        <v>83</v>
      </c>
    </row>
    <row r="244" spans="2:65" s="1" customFormat="1">
      <c r="B244" s="30"/>
      <c r="D244" s="182" t="s">
        <v>1301</v>
      </c>
      <c r="F244" s="181" t="s">
        <v>1795</v>
      </c>
      <c r="I244" s="148"/>
      <c r="L244" s="30"/>
      <c r="M244" s="149"/>
      <c r="T244" s="54"/>
      <c r="AT244" s="15" t="s">
        <v>1301</v>
      </c>
      <c r="AU244" s="15" t="s">
        <v>83</v>
      </c>
    </row>
    <row r="245" spans="2:65" s="1" customFormat="1" ht="16.5" customHeight="1">
      <c r="B245" s="30"/>
      <c r="C245" s="189" t="s">
        <v>451</v>
      </c>
      <c r="D245" s="189" t="s">
        <v>147</v>
      </c>
      <c r="E245" s="188" t="s">
        <v>1794</v>
      </c>
      <c r="F245" s="184" t="s">
        <v>1793</v>
      </c>
      <c r="G245" s="187" t="s">
        <v>171</v>
      </c>
      <c r="H245" s="186">
        <v>14</v>
      </c>
      <c r="I245" s="137"/>
      <c r="J245" s="185">
        <f>ROUND(I245*H245,2)</f>
        <v>0</v>
      </c>
      <c r="K245" s="184" t="s">
        <v>1306</v>
      </c>
      <c r="L245" s="30"/>
      <c r="M245" s="140" t="s">
        <v>1</v>
      </c>
      <c r="N245" s="141" t="s">
        <v>39</v>
      </c>
      <c r="P245" s="142">
        <f>O245*H245</f>
        <v>0</v>
      </c>
      <c r="Q245" s="142">
        <v>0</v>
      </c>
      <c r="R245" s="142">
        <f>Q245*H245</f>
        <v>0</v>
      </c>
      <c r="S245" s="142">
        <v>0</v>
      </c>
      <c r="T245" s="143">
        <f>S245*H245</f>
        <v>0</v>
      </c>
      <c r="AR245" s="144" t="s">
        <v>231</v>
      </c>
      <c r="AT245" s="144" t="s">
        <v>147</v>
      </c>
      <c r="AU245" s="144" t="s">
        <v>83</v>
      </c>
      <c r="AY245" s="15" t="s">
        <v>145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5" t="s">
        <v>79</v>
      </c>
      <c r="BK245" s="145">
        <f>ROUND(I245*H245,2)</f>
        <v>0</v>
      </c>
      <c r="BL245" s="15" t="s">
        <v>231</v>
      </c>
      <c r="BM245" s="144" t="s">
        <v>1792</v>
      </c>
    </row>
    <row r="246" spans="2:65" s="1" customFormat="1">
      <c r="B246" s="30"/>
      <c r="D246" s="146" t="s">
        <v>1303</v>
      </c>
      <c r="F246" s="183" t="s">
        <v>1791</v>
      </c>
      <c r="I246" s="148"/>
      <c r="L246" s="30"/>
      <c r="M246" s="149"/>
      <c r="T246" s="54"/>
      <c r="AT246" s="15" t="s">
        <v>1303</v>
      </c>
      <c r="AU246" s="15" t="s">
        <v>83</v>
      </c>
    </row>
    <row r="247" spans="2:65" s="1" customFormat="1">
      <c r="B247" s="30"/>
      <c r="D247" s="182" t="s">
        <v>1301</v>
      </c>
      <c r="F247" s="181" t="s">
        <v>1790</v>
      </c>
      <c r="I247" s="148"/>
      <c r="L247" s="30"/>
      <c r="M247" s="149"/>
      <c r="T247" s="54"/>
      <c r="AT247" s="15" t="s">
        <v>1301</v>
      </c>
      <c r="AU247" s="15" t="s">
        <v>83</v>
      </c>
    </row>
    <row r="248" spans="2:65" s="1" customFormat="1" ht="16.5" customHeight="1">
      <c r="B248" s="30"/>
      <c r="C248" s="189" t="s">
        <v>334</v>
      </c>
      <c r="D248" s="189" t="s">
        <v>147</v>
      </c>
      <c r="E248" s="188" t="s">
        <v>1789</v>
      </c>
      <c r="F248" s="184" t="s">
        <v>1788</v>
      </c>
      <c r="G248" s="187" t="s">
        <v>171</v>
      </c>
      <c r="H248" s="186">
        <v>2</v>
      </c>
      <c r="I248" s="137"/>
      <c r="J248" s="185">
        <f>ROUND(I248*H248,2)</f>
        <v>0</v>
      </c>
      <c r="K248" s="184" t="s">
        <v>1306</v>
      </c>
      <c r="L248" s="30"/>
      <c r="M248" s="140" t="s">
        <v>1</v>
      </c>
      <c r="N248" s="141" t="s">
        <v>39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231</v>
      </c>
      <c r="AT248" s="144" t="s">
        <v>147</v>
      </c>
      <c r="AU248" s="144" t="s">
        <v>83</v>
      </c>
      <c r="AY248" s="15" t="s">
        <v>145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5" t="s">
        <v>79</v>
      </c>
      <c r="BK248" s="145">
        <f>ROUND(I248*H248,2)</f>
        <v>0</v>
      </c>
      <c r="BL248" s="15" t="s">
        <v>231</v>
      </c>
      <c r="BM248" s="144" t="s">
        <v>1787</v>
      </c>
    </row>
    <row r="249" spans="2:65" s="1" customFormat="1">
      <c r="B249" s="30"/>
      <c r="D249" s="146" t="s">
        <v>1303</v>
      </c>
      <c r="F249" s="183" t="s">
        <v>1786</v>
      </c>
      <c r="I249" s="148"/>
      <c r="L249" s="30"/>
      <c r="M249" s="149"/>
      <c r="T249" s="54"/>
      <c r="AT249" s="15" t="s">
        <v>1303</v>
      </c>
      <c r="AU249" s="15" t="s">
        <v>83</v>
      </c>
    </row>
    <row r="250" spans="2:65" s="1" customFormat="1">
      <c r="B250" s="30"/>
      <c r="D250" s="182" t="s">
        <v>1301</v>
      </c>
      <c r="F250" s="181" t="s">
        <v>1785</v>
      </c>
      <c r="I250" s="148"/>
      <c r="L250" s="30"/>
      <c r="M250" s="149"/>
      <c r="T250" s="54"/>
      <c r="AT250" s="15" t="s">
        <v>1301</v>
      </c>
      <c r="AU250" s="15" t="s">
        <v>83</v>
      </c>
    </row>
    <row r="251" spans="2:65" s="1" customFormat="1" ht="16.5" customHeight="1">
      <c r="B251" s="30"/>
      <c r="C251" s="189" t="s">
        <v>460</v>
      </c>
      <c r="D251" s="189" t="s">
        <v>147</v>
      </c>
      <c r="E251" s="188" t="s">
        <v>1784</v>
      </c>
      <c r="F251" s="184" t="s">
        <v>1783</v>
      </c>
      <c r="G251" s="187" t="s">
        <v>171</v>
      </c>
      <c r="H251" s="186">
        <v>13</v>
      </c>
      <c r="I251" s="137"/>
      <c r="J251" s="185">
        <f>ROUND(I251*H251,2)</f>
        <v>0</v>
      </c>
      <c r="K251" s="184" t="s">
        <v>1306</v>
      </c>
      <c r="L251" s="30"/>
      <c r="M251" s="140" t="s">
        <v>1</v>
      </c>
      <c r="N251" s="141" t="s">
        <v>39</v>
      </c>
      <c r="P251" s="142">
        <f>O251*H251</f>
        <v>0</v>
      </c>
      <c r="Q251" s="142">
        <v>1.7000000000000001E-4</v>
      </c>
      <c r="R251" s="142">
        <f>Q251*H251</f>
        <v>2.2100000000000002E-3</v>
      </c>
      <c r="S251" s="142">
        <v>0</v>
      </c>
      <c r="T251" s="143">
        <f>S251*H251</f>
        <v>0</v>
      </c>
      <c r="AR251" s="144" t="s">
        <v>231</v>
      </c>
      <c r="AT251" s="144" t="s">
        <v>147</v>
      </c>
      <c r="AU251" s="144" t="s">
        <v>83</v>
      </c>
      <c r="AY251" s="15" t="s">
        <v>145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5" t="s">
        <v>79</v>
      </c>
      <c r="BK251" s="145">
        <f>ROUND(I251*H251,2)</f>
        <v>0</v>
      </c>
      <c r="BL251" s="15" t="s">
        <v>231</v>
      </c>
      <c r="BM251" s="144" t="s">
        <v>1782</v>
      </c>
    </row>
    <row r="252" spans="2:65" s="1" customFormat="1">
      <c r="B252" s="30"/>
      <c r="D252" s="146" t="s">
        <v>1303</v>
      </c>
      <c r="F252" s="183" t="s">
        <v>1781</v>
      </c>
      <c r="I252" s="148"/>
      <c r="L252" s="30"/>
      <c r="M252" s="149"/>
      <c r="T252" s="54"/>
      <c r="AT252" s="15" t="s">
        <v>1303</v>
      </c>
      <c r="AU252" s="15" t="s">
        <v>83</v>
      </c>
    </row>
    <row r="253" spans="2:65" s="1" customFormat="1">
      <c r="B253" s="30"/>
      <c r="D253" s="182" t="s">
        <v>1301</v>
      </c>
      <c r="F253" s="181" t="s">
        <v>1780</v>
      </c>
      <c r="I253" s="148"/>
      <c r="L253" s="30"/>
      <c r="M253" s="149"/>
      <c r="T253" s="54"/>
      <c r="AT253" s="15" t="s">
        <v>1301</v>
      </c>
      <c r="AU253" s="15" t="s">
        <v>83</v>
      </c>
    </row>
    <row r="254" spans="2:65" s="1" customFormat="1" ht="16.5" customHeight="1">
      <c r="B254" s="30"/>
      <c r="C254" s="189" t="s">
        <v>467</v>
      </c>
      <c r="D254" s="189" t="s">
        <v>147</v>
      </c>
      <c r="E254" s="188" t="s">
        <v>1779</v>
      </c>
      <c r="F254" s="184" t="s">
        <v>1778</v>
      </c>
      <c r="G254" s="187" t="s">
        <v>171</v>
      </c>
      <c r="H254" s="186">
        <v>13</v>
      </c>
      <c r="I254" s="137"/>
      <c r="J254" s="185">
        <f>ROUND(I254*H254,2)</f>
        <v>0</v>
      </c>
      <c r="K254" s="184" t="s">
        <v>1306</v>
      </c>
      <c r="L254" s="30"/>
      <c r="M254" s="140" t="s">
        <v>1</v>
      </c>
      <c r="N254" s="141" t="s">
        <v>39</v>
      </c>
      <c r="P254" s="142">
        <f>O254*H254</f>
        <v>0</v>
      </c>
      <c r="Q254" s="142">
        <v>1E-4</v>
      </c>
      <c r="R254" s="142">
        <f>Q254*H254</f>
        <v>1.3000000000000002E-3</v>
      </c>
      <c r="S254" s="142">
        <v>0</v>
      </c>
      <c r="T254" s="143">
        <f>S254*H254</f>
        <v>0</v>
      </c>
      <c r="AR254" s="144" t="s">
        <v>231</v>
      </c>
      <c r="AT254" s="144" t="s">
        <v>147</v>
      </c>
      <c r="AU254" s="144" t="s">
        <v>83</v>
      </c>
      <c r="AY254" s="15" t="s">
        <v>145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5" t="s">
        <v>79</v>
      </c>
      <c r="BK254" s="145">
        <f>ROUND(I254*H254,2)</f>
        <v>0</v>
      </c>
      <c r="BL254" s="15" t="s">
        <v>231</v>
      </c>
      <c r="BM254" s="144" t="s">
        <v>1777</v>
      </c>
    </row>
    <row r="255" spans="2:65" s="1" customFormat="1">
      <c r="B255" s="30"/>
      <c r="D255" s="146" t="s">
        <v>1303</v>
      </c>
      <c r="F255" s="183" t="s">
        <v>1776</v>
      </c>
      <c r="I255" s="148"/>
      <c r="L255" s="30"/>
      <c r="M255" s="149"/>
      <c r="T255" s="54"/>
      <c r="AT255" s="15" t="s">
        <v>1303</v>
      </c>
      <c r="AU255" s="15" t="s">
        <v>83</v>
      </c>
    </row>
    <row r="256" spans="2:65" s="1" customFormat="1">
      <c r="B256" s="30"/>
      <c r="D256" s="182" t="s">
        <v>1301</v>
      </c>
      <c r="F256" s="181" t="s">
        <v>1775</v>
      </c>
      <c r="I256" s="148"/>
      <c r="L256" s="30"/>
      <c r="M256" s="149"/>
      <c r="T256" s="54"/>
      <c r="AT256" s="15" t="s">
        <v>1301</v>
      </c>
      <c r="AU256" s="15" t="s">
        <v>83</v>
      </c>
    </row>
    <row r="257" spans="2:65" s="1" customFormat="1" ht="16.5" customHeight="1">
      <c r="B257" s="30"/>
      <c r="C257" s="189" t="s">
        <v>440</v>
      </c>
      <c r="D257" s="189" t="s">
        <v>147</v>
      </c>
      <c r="E257" s="188" t="s">
        <v>1774</v>
      </c>
      <c r="F257" s="184" t="s">
        <v>1773</v>
      </c>
      <c r="G257" s="187" t="s">
        <v>171</v>
      </c>
      <c r="H257" s="186">
        <v>1</v>
      </c>
      <c r="I257" s="137"/>
      <c r="J257" s="185">
        <f>ROUND(I257*H257,2)</f>
        <v>0</v>
      </c>
      <c r="K257" s="184" t="s">
        <v>1306</v>
      </c>
      <c r="L257" s="30"/>
      <c r="M257" s="140" t="s">
        <v>1</v>
      </c>
      <c r="N257" s="141" t="s">
        <v>39</v>
      </c>
      <c r="P257" s="142">
        <f>O257*H257</f>
        <v>0</v>
      </c>
      <c r="Q257" s="142">
        <v>1.32E-3</v>
      </c>
      <c r="R257" s="142">
        <f>Q257*H257</f>
        <v>1.32E-3</v>
      </c>
      <c r="S257" s="142">
        <v>0</v>
      </c>
      <c r="T257" s="143">
        <f>S257*H257</f>
        <v>0</v>
      </c>
      <c r="AR257" s="144" t="s">
        <v>231</v>
      </c>
      <c r="AT257" s="144" t="s">
        <v>147</v>
      </c>
      <c r="AU257" s="144" t="s">
        <v>83</v>
      </c>
      <c r="AY257" s="15" t="s">
        <v>145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5" t="s">
        <v>79</v>
      </c>
      <c r="BK257" s="145">
        <f>ROUND(I257*H257,2)</f>
        <v>0</v>
      </c>
      <c r="BL257" s="15" t="s">
        <v>231</v>
      </c>
      <c r="BM257" s="144" t="s">
        <v>1772</v>
      </c>
    </row>
    <row r="258" spans="2:65" s="1" customFormat="1">
      <c r="B258" s="30"/>
      <c r="D258" s="146" t="s">
        <v>1303</v>
      </c>
      <c r="F258" s="183" t="s">
        <v>1771</v>
      </c>
      <c r="I258" s="148"/>
      <c r="L258" s="30"/>
      <c r="M258" s="149"/>
      <c r="T258" s="54"/>
      <c r="AT258" s="15" t="s">
        <v>1303</v>
      </c>
      <c r="AU258" s="15" t="s">
        <v>83</v>
      </c>
    </row>
    <row r="259" spans="2:65" s="1" customFormat="1">
      <c r="B259" s="30"/>
      <c r="D259" s="182" t="s">
        <v>1301</v>
      </c>
      <c r="F259" s="181" t="s">
        <v>1770</v>
      </c>
      <c r="I259" s="148"/>
      <c r="L259" s="30"/>
      <c r="M259" s="149"/>
      <c r="T259" s="54"/>
      <c r="AT259" s="15" t="s">
        <v>1301</v>
      </c>
      <c r="AU259" s="15" t="s">
        <v>83</v>
      </c>
    </row>
    <row r="260" spans="2:65" s="1" customFormat="1" ht="16.5" customHeight="1">
      <c r="B260" s="30"/>
      <c r="C260" s="189" t="s">
        <v>436</v>
      </c>
      <c r="D260" s="189" t="s">
        <v>147</v>
      </c>
      <c r="E260" s="188" t="s">
        <v>1769</v>
      </c>
      <c r="F260" s="184" t="s">
        <v>1768</v>
      </c>
      <c r="G260" s="187" t="s">
        <v>171</v>
      </c>
      <c r="H260" s="186">
        <v>1</v>
      </c>
      <c r="I260" s="137"/>
      <c r="J260" s="185">
        <f>ROUND(I260*H260,2)</f>
        <v>0</v>
      </c>
      <c r="K260" s="184" t="s">
        <v>1306</v>
      </c>
      <c r="L260" s="30"/>
      <c r="M260" s="140" t="s">
        <v>1</v>
      </c>
      <c r="N260" s="141" t="s">
        <v>39</v>
      </c>
      <c r="P260" s="142">
        <f>O260*H260</f>
        <v>0</v>
      </c>
      <c r="Q260" s="142">
        <v>1.3600000000000001E-3</v>
      </c>
      <c r="R260" s="142">
        <f>Q260*H260</f>
        <v>1.3600000000000001E-3</v>
      </c>
      <c r="S260" s="142">
        <v>0</v>
      </c>
      <c r="T260" s="143">
        <f>S260*H260</f>
        <v>0</v>
      </c>
      <c r="AR260" s="144" t="s">
        <v>231</v>
      </c>
      <c r="AT260" s="144" t="s">
        <v>147</v>
      </c>
      <c r="AU260" s="144" t="s">
        <v>83</v>
      </c>
      <c r="AY260" s="15" t="s">
        <v>145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5" t="s">
        <v>79</v>
      </c>
      <c r="BK260" s="145">
        <f>ROUND(I260*H260,2)</f>
        <v>0</v>
      </c>
      <c r="BL260" s="15" t="s">
        <v>231</v>
      </c>
      <c r="BM260" s="144" t="s">
        <v>1767</v>
      </c>
    </row>
    <row r="261" spans="2:65" s="1" customFormat="1">
      <c r="B261" s="30"/>
      <c r="D261" s="146" t="s">
        <v>1303</v>
      </c>
      <c r="F261" s="183" t="s">
        <v>1766</v>
      </c>
      <c r="I261" s="148"/>
      <c r="L261" s="30"/>
      <c r="M261" s="149"/>
      <c r="T261" s="54"/>
      <c r="AT261" s="15" t="s">
        <v>1303</v>
      </c>
      <c r="AU261" s="15" t="s">
        <v>83</v>
      </c>
    </row>
    <row r="262" spans="2:65" s="1" customFormat="1">
      <c r="B262" s="30"/>
      <c r="D262" s="182" t="s">
        <v>1301</v>
      </c>
      <c r="F262" s="181" t="s">
        <v>1765</v>
      </c>
      <c r="I262" s="148"/>
      <c r="L262" s="30"/>
      <c r="M262" s="149"/>
      <c r="T262" s="54"/>
      <c r="AT262" s="15" t="s">
        <v>1301</v>
      </c>
      <c r="AU262" s="15" t="s">
        <v>83</v>
      </c>
    </row>
    <row r="263" spans="2:65" s="1" customFormat="1" ht="16.5" customHeight="1">
      <c r="B263" s="30"/>
      <c r="C263" s="189" t="s">
        <v>445</v>
      </c>
      <c r="D263" s="189" t="s">
        <v>147</v>
      </c>
      <c r="E263" s="188" t="s">
        <v>1764</v>
      </c>
      <c r="F263" s="184" t="s">
        <v>1763</v>
      </c>
      <c r="G263" s="187" t="s">
        <v>171</v>
      </c>
      <c r="H263" s="186">
        <v>12</v>
      </c>
      <c r="I263" s="137"/>
      <c r="J263" s="185">
        <f>ROUND(I263*H263,2)</f>
        <v>0</v>
      </c>
      <c r="K263" s="184" t="s">
        <v>1306</v>
      </c>
      <c r="L263" s="30"/>
      <c r="M263" s="140" t="s">
        <v>1</v>
      </c>
      <c r="N263" s="141" t="s">
        <v>39</v>
      </c>
      <c r="P263" s="142">
        <f>O263*H263</f>
        <v>0</v>
      </c>
      <c r="Q263" s="142">
        <v>9.7000000000000005E-4</v>
      </c>
      <c r="R263" s="142">
        <f>Q263*H263</f>
        <v>1.1640000000000001E-2</v>
      </c>
      <c r="S263" s="142">
        <v>0</v>
      </c>
      <c r="T263" s="143">
        <f>S263*H263</f>
        <v>0</v>
      </c>
      <c r="AR263" s="144" t="s">
        <v>231</v>
      </c>
      <c r="AT263" s="144" t="s">
        <v>147</v>
      </c>
      <c r="AU263" s="144" t="s">
        <v>83</v>
      </c>
      <c r="AY263" s="15" t="s">
        <v>145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5" t="s">
        <v>79</v>
      </c>
      <c r="BK263" s="145">
        <f>ROUND(I263*H263,2)</f>
        <v>0</v>
      </c>
      <c r="BL263" s="15" t="s">
        <v>231</v>
      </c>
      <c r="BM263" s="144" t="s">
        <v>1762</v>
      </c>
    </row>
    <row r="264" spans="2:65" s="1" customFormat="1">
      <c r="B264" s="30"/>
      <c r="D264" s="146" t="s">
        <v>1303</v>
      </c>
      <c r="F264" s="183" t="s">
        <v>1761</v>
      </c>
      <c r="I264" s="148"/>
      <c r="L264" s="30"/>
      <c r="M264" s="149"/>
      <c r="T264" s="54"/>
      <c r="AT264" s="15" t="s">
        <v>1303</v>
      </c>
      <c r="AU264" s="15" t="s">
        <v>83</v>
      </c>
    </row>
    <row r="265" spans="2:65" s="1" customFormat="1">
      <c r="B265" s="30"/>
      <c r="D265" s="182" t="s">
        <v>1301</v>
      </c>
      <c r="F265" s="181" t="s">
        <v>1760</v>
      </c>
      <c r="I265" s="148"/>
      <c r="L265" s="30"/>
      <c r="M265" s="149"/>
      <c r="T265" s="54"/>
      <c r="AT265" s="15" t="s">
        <v>1301</v>
      </c>
      <c r="AU265" s="15" t="s">
        <v>83</v>
      </c>
    </row>
    <row r="266" spans="2:65" s="1" customFormat="1" ht="16.5" customHeight="1">
      <c r="B266" s="30"/>
      <c r="C266" s="189" t="s">
        <v>471</v>
      </c>
      <c r="D266" s="189" t="s">
        <v>147</v>
      </c>
      <c r="E266" s="188" t="s">
        <v>1759</v>
      </c>
      <c r="F266" s="184" t="s">
        <v>1758</v>
      </c>
      <c r="G266" s="187" t="s">
        <v>1238</v>
      </c>
      <c r="H266" s="186">
        <v>1</v>
      </c>
      <c r="I266" s="137"/>
      <c r="J266" s="185">
        <f>ROUND(I266*H266,2)</f>
        <v>0</v>
      </c>
      <c r="K266" s="184" t="s">
        <v>1306</v>
      </c>
      <c r="L266" s="30"/>
      <c r="M266" s="140" t="s">
        <v>1</v>
      </c>
      <c r="N266" s="141" t="s">
        <v>39</v>
      </c>
      <c r="P266" s="142">
        <f>O266*H266</f>
        <v>0</v>
      </c>
      <c r="Q266" s="142">
        <v>2.92E-2</v>
      </c>
      <c r="R266" s="142">
        <f>Q266*H266</f>
        <v>2.92E-2</v>
      </c>
      <c r="S266" s="142">
        <v>0</v>
      </c>
      <c r="T266" s="143">
        <f>S266*H266</f>
        <v>0</v>
      </c>
      <c r="AR266" s="144" t="s">
        <v>231</v>
      </c>
      <c r="AT266" s="144" t="s">
        <v>147</v>
      </c>
      <c r="AU266" s="144" t="s">
        <v>83</v>
      </c>
      <c r="AY266" s="15" t="s">
        <v>145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5" t="s">
        <v>79</v>
      </c>
      <c r="BK266" s="145">
        <f>ROUND(I266*H266,2)</f>
        <v>0</v>
      </c>
      <c r="BL266" s="15" t="s">
        <v>231</v>
      </c>
      <c r="BM266" s="144" t="s">
        <v>1757</v>
      </c>
    </row>
    <row r="267" spans="2:65" s="1" customFormat="1">
      <c r="B267" s="30"/>
      <c r="D267" s="146" t="s">
        <v>1303</v>
      </c>
      <c r="F267" s="183" t="s">
        <v>1756</v>
      </c>
      <c r="I267" s="148"/>
      <c r="L267" s="30"/>
      <c r="M267" s="149"/>
      <c r="T267" s="54"/>
      <c r="AT267" s="15" t="s">
        <v>1303</v>
      </c>
      <c r="AU267" s="15" t="s">
        <v>83</v>
      </c>
    </row>
    <row r="268" spans="2:65" s="1" customFormat="1">
      <c r="B268" s="30"/>
      <c r="D268" s="182" t="s">
        <v>1301</v>
      </c>
      <c r="F268" s="181" t="s">
        <v>1755</v>
      </c>
      <c r="I268" s="148"/>
      <c r="L268" s="30"/>
      <c r="M268" s="149"/>
      <c r="T268" s="54"/>
      <c r="AT268" s="15" t="s">
        <v>1301</v>
      </c>
      <c r="AU268" s="15" t="s">
        <v>83</v>
      </c>
    </row>
    <row r="269" spans="2:65" s="1" customFormat="1" ht="16.5" customHeight="1">
      <c r="B269" s="30"/>
      <c r="C269" s="189" t="s">
        <v>420</v>
      </c>
      <c r="D269" s="189" t="s">
        <v>147</v>
      </c>
      <c r="E269" s="188" t="s">
        <v>1754</v>
      </c>
      <c r="F269" s="184" t="s">
        <v>1753</v>
      </c>
      <c r="G269" s="187" t="s">
        <v>434</v>
      </c>
      <c r="H269" s="186">
        <v>145</v>
      </c>
      <c r="I269" s="137"/>
      <c r="J269" s="185">
        <f>ROUND(I269*H269,2)</f>
        <v>0</v>
      </c>
      <c r="K269" s="184" t="s">
        <v>1306</v>
      </c>
      <c r="L269" s="30"/>
      <c r="M269" s="140" t="s">
        <v>1</v>
      </c>
      <c r="N269" s="141" t="s">
        <v>39</v>
      </c>
      <c r="P269" s="142">
        <f>O269*H269</f>
        <v>0</v>
      </c>
      <c r="Q269" s="142">
        <v>1.9000000000000001E-4</v>
      </c>
      <c r="R269" s="142">
        <f>Q269*H269</f>
        <v>2.7550000000000002E-2</v>
      </c>
      <c r="S269" s="142">
        <v>0</v>
      </c>
      <c r="T269" s="143">
        <f>S269*H269</f>
        <v>0</v>
      </c>
      <c r="AR269" s="144" t="s">
        <v>231</v>
      </c>
      <c r="AT269" s="144" t="s">
        <v>147</v>
      </c>
      <c r="AU269" s="144" t="s">
        <v>83</v>
      </c>
      <c r="AY269" s="15" t="s">
        <v>145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5" t="s">
        <v>79</v>
      </c>
      <c r="BK269" s="145">
        <f>ROUND(I269*H269,2)</f>
        <v>0</v>
      </c>
      <c r="BL269" s="15" t="s">
        <v>231</v>
      </c>
      <c r="BM269" s="144" t="s">
        <v>1752</v>
      </c>
    </row>
    <row r="270" spans="2:65" s="1" customFormat="1">
      <c r="B270" s="30"/>
      <c r="D270" s="146" t="s">
        <v>1303</v>
      </c>
      <c r="F270" s="183" t="s">
        <v>1751</v>
      </c>
      <c r="I270" s="148"/>
      <c r="L270" s="30"/>
      <c r="M270" s="149"/>
      <c r="T270" s="54"/>
      <c r="AT270" s="15" t="s">
        <v>1303</v>
      </c>
      <c r="AU270" s="15" t="s">
        <v>83</v>
      </c>
    </row>
    <row r="271" spans="2:65" s="1" customFormat="1">
      <c r="B271" s="30"/>
      <c r="D271" s="182" t="s">
        <v>1301</v>
      </c>
      <c r="F271" s="181" t="s">
        <v>1750</v>
      </c>
      <c r="I271" s="148"/>
      <c r="L271" s="30"/>
      <c r="M271" s="149"/>
      <c r="T271" s="54"/>
      <c r="AT271" s="15" t="s">
        <v>1301</v>
      </c>
      <c r="AU271" s="15" t="s">
        <v>83</v>
      </c>
    </row>
    <row r="272" spans="2:65" s="12" customFormat="1">
      <c r="B272" s="150"/>
      <c r="D272" s="146" t="s">
        <v>154</v>
      </c>
      <c r="E272" s="151" t="s">
        <v>1</v>
      </c>
      <c r="F272" s="152" t="s">
        <v>1749</v>
      </c>
      <c r="H272" s="153">
        <v>145</v>
      </c>
      <c r="I272" s="154"/>
      <c r="L272" s="150"/>
      <c r="M272" s="155"/>
      <c r="T272" s="156"/>
      <c r="AT272" s="151" t="s">
        <v>154</v>
      </c>
      <c r="AU272" s="151" t="s">
        <v>83</v>
      </c>
      <c r="AV272" s="12" t="s">
        <v>83</v>
      </c>
      <c r="AW272" s="12" t="s">
        <v>31</v>
      </c>
      <c r="AX272" s="12" t="s">
        <v>79</v>
      </c>
      <c r="AY272" s="151" t="s">
        <v>145</v>
      </c>
    </row>
    <row r="273" spans="2:65" s="1" customFormat="1" ht="16.5" customHeight="1">
      <c r="B273" s="30"/>
      <c r="C273" s="189" t="s">
        <v>426</v>
      </c>
      <c r="D273" s="189" t="s">
        <v>147</v>
      </c>
      <c r="E273" s="188" t="s">
        <v>1748</v>
      </c>
      <c r="F273" s="184" t="s">
        <v>1747</v>
      </c>
      <c r="G273" s="187" t="s">
        <v>434</v>
      </c>
      <c r="H273" s="186">
        <v>145</v>
      </c>
      <c r="I273" s="137"/>
      <c r="J273" s="185">
        <f>ROUND(I273*H273,2)</f>
        <v>0</v>
      </c>
      <c r="K273" s="184" t="s">
        <v>1306</v>
      </c>
      <c r="L273" s="30"/>
      <c r="M273" s="140" t="s">
        <v>1</v>
      </c>
      <c r="N273" s="141" t="s">
        <v>39</v>
      </c>
      <c r="P273" s="142">
        <f>O273*H273</f>
        <v>0</v>
      </c>
      <c r="Q273" s="142">
        <v>1.0000000000000001E-5</v>
      </c>
      <c r="R273" s="142">
        <f>Q273*H273</f>
        <v>1.4500000000000001E-3</v>
      </c>
      <c r="S273" s="142">
        <v>0</v>
      </c>
      <c r="T273" s="143">
        <f>S273*H273</f>
        <v>0</v>
      </c>
      <c r="AR273" s="144" t="s">
        <v>231</v>
      </c>
      <c r="AT273" s="144" t="s">
        <v>147</v>
      </c>
      <c r="AU273" s="144" t="s">
        <v>83</v>
      </c>
      <c r="AY273" s="15" t="s">
        <v>145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5" t="s">
        <v>79</v>
      </c>
      <c r="BK273" s="145">
        <f>ROUND(I273*H273,2)</f>
        <v>0</v>
      </c>
      <c r="BL273" s="15" t="s">
        <v>231</v>
      </c>
      <c r="BM273" s="144" t="s">
        <v>1746</v>
      </c>
    </row>
    <row r="274" spans="2:65" s="1" customFormat="1">
      <c r="B274" s="30"/>
      <c r="D274" s="146" t="s">
        <v>1303</v>
      </c>
      <c r="F274" s="183" t="s">
        <v>1745</v>
      </c>
      <c r="I274" s="148"/>
      <c r="L274" s="30"/>
      <c r="M274" s="149"/>
      <c r="T274" s="54"/>
      <c r="AT274" s="15" t="s">
        <v>1303</v>
      </c>
      <c r="AU274" s="15" t="s">
        <v>83</v>
      </c>
    </row>
    <row r="275" spans="2:65" s="1" customFormat="1">
      <c r="B275" s="30"/>
      <c r="D275" s="182" t="s">
        <v>1301</v>
      </c>
      <c r="F275" s="181" t="s">
        <v>1744</v>
      </c>
      <c r="I275" s="148"/>
      <c r="L275" s="30"/>
      <c r="M275" s="149"/>
      <c r="T275" s="54"/>
      <c r="AT275" s="15" t="s">
        <v>1301</v>
      </c>
      <c r="AU275" s="15" t="s">
        <v>83</v>
      </c>
    </row>
    <row r="276" spans="2:65" s="1" customFormat="1" ht="16.5" customHeight="1">
      <c r="B276" s="30"/>
      <c r="C276" s="189" t="s">
        <v>431</v>
      </c>
      <c r="D276" s="189" t="s">
        <v>147</v>
      </c>
      <c r="E276" s="188" t="s">
        <v>1743</v>
      </c>
      <c r="F276" s="184" t="s">
        <v>1742</v>
      </c>
      <c r="G276" s="187" t="s">
        <v>150</v>
      </c>
      <c r="H276" s="186">
        <v>0.47099999999999997</v>
      </c>
      <c r="I276" s="137"/>
      <c r="J276" s="185">
        <f>ROUND(I276*H276,2)</f>
        <v>0</v>
      </c>
      <c r="K276" s="184" t="s">
        <v>1306</v>
      </c>
      <c r="L276" s="30"/>
      <c r="M276" s="140" t="s">
        <v>1</v>
      </c>
      <c r="N276" s="141" t="s">
        <v>39</v>
      </c>
      <c r="P276" s="142">
        <f>O276*H276</f>
        <v>0</v>
      </c>
      <c r="Q276" s="142">
        <v>0</v>
      </c>
      <c r="R276" s="142">
        <f>Q276*H276</f>
        <v>0</v>
      </c>
      <c r="S276" s="142">
        <v>0</v>
      </c>
      <c r="T276" s="143">
        <f>S276*H276</f>
        <v>0</v>
      </c>
      <c r="AR276" s="144" t="s">
        <v>231</v>
      </c>
      <c r="AT276" s="144" t="s">
        <v>147</v>
      </c>
      <c r="AU276" s="144" t="s">
        <v>83</v>
      </c>
      <c r="AY276" s="15" t="s">
        <v>145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5" t="s">
        <v>79</v>
      </c>
      <c r="BK276" s="145">
        <f>ROUND(I276*H276,2)</f>
        <v>0</v>
      </c>
      <c r="BL276" s="15" t="s">
        <v>231</v>
      </c>
      <c r="BM276" s="144" t="s">
        <v>1741</v>
      </c>
    </row>
    <row r="277" spans="2:65" s="1" customFormat="1" ht="19.5">
      <c r="B277" s="30"/>
      <c r="D277" s="146" t="s">
        <v>1303</v>
      </c>
      <c r="F277" s="183" t="s">
        <v>1740</v>
      </c>
      <c r="I277" s="148"/>
      <c r="L277" s="30"/>
      <c r="M277" s="149"/>
      <c r="T277" s="54"/>
      <c r="AT277" s="15" t="s">
        <v>1303</v>
      </c>
      <c r="AU277" s="15" t="s">
        <v>83</v>
      </c>
    </row>
    <row r="278" spans="2:65" s="1" customFormat="1">
      <c r="B278" s="30"/>
      <c r="D278" s="182" t="s">
        <v>1301</v>
      </c>
      <c r="F278" s="181" t="s">
        <v>1739</v>
      </c>
      <c r="I278" s="148"/>
      <c r="L278" s="30"/>
      <c r="M278" s="149"/>
      <c r="T278" s="54"/>
      <c r="AT278" s="15" t="s">
        <v>1301</v>
      </c>
      <c r="AU278" s="15" t="s">
        <v>83</v>
      </c>
    </row>
    <row r="279" spans="2:65" s="1" customFormat="1" ht="16.5" customHeight="1">
      <c r="B279" s="30"/>
      <c r="C279" s="189" t="s">
        <v>475</v>
      </c>
      <c r="D279" s="189" t="s">
        <v>147</v>
      </c>
      <c r="E279" s="188" t="s">
        <v>1738</v>
      </c>
      <c r="F279" s="184" t="s">
        <v>1</v>
      </c>
      <c r="G279" s="187" t="s">
        <v>171</v>
      </c>
      <c r="H279" s="186">
        <v>1</v>
      </c>
      <c r="I279" s="137"/>
      <c r="J279" s="185">
        <f>ROUND(I279*H279,2)</f>
        <v>0</v>
      </c>
      <c r="K279" s="184" t="s">
        <v>1</v>
      </c>
      <c r="L279" s="30"/>
      <c r="M279" s="140" t="s">
        <v>1</v>
      </c>
      <c r="N279" s="141" t="s">
        <v>39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231</v>
      </c>
      <c r="AT279" s="144" t="s">
        <v>147</v>
      </c>
      <c r="AU279" s="144" t="s">
        <v>83</v>
      </c>
      <c r="AY279" s="15" t="s">
        <v>145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5" t="s">
        <v>79</v>
      </c>
      <c r="BK279" s="145">
        <f>ROUND(I279*H279,2)</f>
        <v>0</v>
      </c>
      <c r="BL279" s="15" t="s">
        <v>231</v>
      </c>
      <c r="BM279" s="144" t="s">
        <v>1737</v>
      </c>
    </row>
    <row r="280" spans="2:65" s="1" customFormat="1" ht="19.5">
      <c r="B280" s="30"/>
      <c r="D280" s="146" t="s">
        <v>1303</v>
      </c>
      <c r="F280" s="183" t="s">
        <v>1736</v>
      </c>
      <c r="I280" s="148"/>
      <c r="L280" s="30"/>
      <c r="M280" s="149"/>
      <c r="T280" s="54"/>
      <c r="AT280" s="15" t="s">
        <v>1303</v>
      </c>
      <c r="AU280" s="15" t="s">
        <v>83</v>
      </c>
    </row>
    <row r="281" spans="2:65" s="1" customFormat="1" ht="16.5" customHeight="1">
      <c r="B281" s="30"/>
      <c r="C281" s="189" t="s">
        <v>479</v>
      </c>
      <c r="D281" s="189" t="s">
        <v>147</v>
      </c>
      <c r="E281" s="188" t="s">
        <v>1735</v>
      </c>
      <c r="F281" s="184" t="s">
        <v>1</v>
      </c>
      <c r="G281" s="187" t="s">
        <v>171</v>
      </c>
      <c r="H281" s="186">
        <v>1</v>
      </c>
      <c r="I281" s="137"/>
      <c r="J281" s="185">
        <f>ROUND(I281*H281,2)</f>
        <v>0</v>
      </c>
      <c r="K281" s="184" t="s">
        <v>1</v>
      </c>
      <c r="L281" s="30"/>
      <c r="M281" s="140" t="s">
        <v>1</v>
      </c>
      <c r="N281" s="141" t="s">
        <v>39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231</v>
      </c>
      <c r="AT281" s="144" t="s">
        <v>147</v>
      </c>
      <c r="AU281" s="144" t="s">
        <v>83</v>
      </c>
      <c r="AY281" s="15" t="s">
        <v>145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5" t="s">
        <v>79</v>
      </c>
      <c r="BK281" s="145">
        <f>ROUND(I281*H281,2)</f>
        <v>0</v>
      </c>
      <c r="BL281" s="15" t="s">
        <v>231</v>
      </c>
      <c r="BM281" s="144" t="s">
        <v>1734</v>
      </c>
    </row>
    <row r="282" spans="2:65" s="1" customFormat="1">
      <c r="B282" s="30"/>
      <c r="D282" s="146" t="s">
        <v>1303</v>
      </c>
      <c r="F282" s="183" t="s">
        <v>1733</v>
      </c>
      <c r="I282" s="148"/>
      <c r="L282" s="30"/>
      <c r="M282" s="149"/>
      <c r="T282" s="54"/>
      <c r="AT282" s="15" t="s">
        <v>1303</v>
      </c>
      <c r="AU282" s="15" t="s">
        <v>83</v>
      </c>
    </row>
    <row r="283" spans="2:65" s="1" customFormat="1" ht="16.5" customHeight="1">
      <c r="B283" s="30"/>
      <c r="C283" s="189" t="s">
        <v>483</v>
      </c>
      <c r="D283" s="189" t="s">
        <v>147</v>
      </c>
      <c r="E283" s="188" t="s">
        <v>1732</v>
      </c>
      <c r="F283" s="184" t="s">
        <v>1</v>
      </c>
      <c r="G283" s="187" t="s">
        <v>171</v>
      </c>
      <c r="H283" s="186">
        <v>1</v>
      </c>
      <c r="I283" s="137"/>
      <c r="J283" s="185">
        <f>ROUND(I283*H283,2)</f>
        <v>0</v>
      </c>
      <c r="K283" s="184" t="s">
        <v>1</v>
      </c>
      <c r="L283" s="30"/>
      <c r="M283" s="140" t="s">
        <v>1</v>
      </c>
      <c r="N283" s="141" t="s">
        <v>39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231</v>
      </c>
      <c r="AT283" s="144" t="s">
        <v>147</v>
      </c>
      <c r="AU283" s="144" t="s">
        <v>83</v>
      </c>
      <c r="AY283" s="15" t="s">
        <v>145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5" t="s">
        <v>79</v>
      </c>
      <c r="BK283" s="145">
        <f>ROUND(I283*H283,2)</f>
        <v>0</v>
      </c>
      <c r="BL283" s="15" t="s">
        <v>231</v>
      </c>
      <c r="BM283" s="144" t="s">
        <v>1731</v>
      </c>
    </row>
    <row r="284" spans="2:65" s="1" customFormat="1">
      <c r="B284" s="30"/>
      <c r="D284" s="146" t="s">
        <v>1303</v>
      </c>
      <c r="F284" s="183" t="s">
        <v>1730</v>
      </c>
      <c r="I284" s="148"/>
      <c r="L284" s="30"/>
      <c r="M284" s="149"/>
      <c r="T284" s="54"/>
      <c r="AT284" s="15" t="s">
        <v>1303</v>
      </c>
      <c r="AU284" s="15" t="s">
        <v>83</v>
      </c>
    </row>
    <row r="285" spans="2:65" s="11" customFormat="1" ht="22.9" customHeight="1">
      <c r="B285" s="119"/>
      <c r="D285" s="120" t="s">
        <v>73</v>
      </c>
      <c r="E285" s="129" t="s">
        <v>1729</v>
      </c>
      <c r="F285" s="129" t="s">
        <v>1728</v>
      </c>
      <c r="I285" s="122"/>
      <c r="J285" s="130">
        <f>BK285</f>
        <v>0</v>
      </c>
      <c r="L285" s="119"/>
      <c r="M285" s="124"/>
      <c r="P285" s="125">
        <f>SUM(P286:P338)</f>
        <v>0</v>
      </c>
      <c r="R285" s="125">
        <f>SUM(R286:R338)</f>
        <v>0.23280999999999996</v>
      </c>
      <c r="T285" s="126">
        <f>SUM(T286:T338)</f>
        <v>0</v>
      </c>
      <c r="AR285" s="120" t="s">
        <v>83</v>
      </c>
      <c r="AT285" s="127" t="s">
        <v>73</v>
      </c>
      <c r="AU285" s="127" t="s">
        <v>79</v>
      </c>
      <c r="AY285" s="120" t="s">
        <v>145</v>
      </c>
      <c r="BK285" s="128">
        <f>SUM(BK286:BK338)</f>
        <v>0</v>
      </c>
    </row>
    <row r="286" spans="2:65" s="1" customFormat="1" ht="16.5" customHeight="1">
      <c r="B286" s="30"/>
      <c r="C286" s="189" t="s">
        <v>566</v>
      </c>
      <c r="D286" s="189" t="s">
        <v>147</v>
      </c>
      <c r="E286" s="188" t="s">
        <v>1727</v>
      </c>
      <c r="F286" s="184" t="s">
        <v>1726</v>
      </c>
      <c r="G286" s="187" t="s">
        <v>1238</v>
      </c>
      <c r="H286" s="186">
        <v>1</v>
      </c>
      <c r="I286" s="137"/>
      <c r="J286" s="185">
        <f>ROUND(I286*H286,2)</f>
        <v>0</v>
      </c>
      <c r="K286" s="184" t="s">
        <v>1306</v>
      </c>
      <c r="L286" s="30"/>
      <c r="M286" s="140" t="s">
        <v>1</v>
      </c>
      <c r="N286" s="141" t="s">
        <v>39</v>
      </c>
      <c r="P286" s="142">
        <f>O286*H286</f>
        <v>0</v>
      </c>
      <c r="Q286" s="142">
        <v>3.7599999999999999E-3</v>
      </c>
      <c r="R286" s="142">
        <f>Q286*H286</f>
        <v>3.7599999999999999E-3</v>
      </c>
      <c r="S286" s="142">
        <v>0</v>
      </c>
      <c r="T286" s="143">
        <f>S286*H286</f>
        <v>0</v>
      </c>
      <c r="AR286" s="144" t="s">
        <v>231</v>
      </c>
      <c r="AT286" s="144" t="s">
        <v>147</v>
      </c>
      <c r="AU286" s="144" t="s">
        <v>83</v>
      </c>
      <c r="AY286" s="15" t="s">
        <v>145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5" t="s">
        <v>79</v>
      </c>
      <c r="BK286" s="145">
        <f>ROUND(I286*H286,2)</f>
        <v>0</v>
      </c>
      <c r="BL286" s="15" t="s">
        <v>231</v>
      </c>
      <c r="BM286" s="144" t="s">
        <v>1725</v>
      </c>
    </row>
    <row r="287" spans="2:65" s="1" customFormat="1">
      <c r="B287" s="30"/>
      <c r="D287" s="146" t="s">
        <v>1303</v>
      </c>
      <c r="F287" s="183" t="s">
        <v>1724</v>
      </c>
      <c r="I287" s="148"/>
      <c r="L287" s="30"/>
      <c r="M287" s="149"/>
      <c r="T287" s="54"/>
      <c r="AT287" s="15" t="s">
        <v>1303</v>
      </c>
      <c r="AU287" s="15" t="s">
        <v>83</v>
      </c>
    </row>
    <row r="288" spans="2:65" s="1" customFormat="1">
      <c r="B288" s="30"/>
      <c r="D288" s="182" t="s">
        <v>1301</v>
      </c>
      <c r="F288" s="181" t="s">
        <v>1723</v>
      </c>
      <c r="I288" s="148"/>
      <c r="L288" s="30"/>
      <c r="M288" s="149"/>
      <c r="T288" s="54"/>
      <c r="AT288" s="15" t="s">
        <v>1301</v>
      </c>
      <c r="AU288" s="15" t="s">
        <v>83</v>
      </c>
    </row>
    <row r="289" spans="2:65" s="1" customFormat="1" ht="16.5" customHeight="1">
      <c r="B289" s="30"/>
      <c r="C289" s="189" t="s">
        <v>522</v>
      </c>
      <c r="D289" s="189" t="s">
        <v>147</v>
      </c>
      <c r="E289" s="188" t="s">
        <v>1722</v>
      </c>
      <c r="F289" s="184" t="s">
        <v>1721</v>
      </c>
      <c r="G289" s="187" t="s">
        <v>1238</v>
      </c>
      <c r="H289" s="186">
        <v>2</v>
      </c>
      <c r="I289" s="137"/>
      <c r="J289" s="185">
        <f>ROUND(I289*H289,2)</f>
        <v>0</v>
      </c>
      <c r="K289" s="184" t="s">
        <v>1306</v>
      </c>
      <c r="L289" s="30"/>
      <c r="M289" s="140" t="s">
        <v>1</v>
      </c>
      <c r="N289" s="141" t="s">
        <v>39</v>
      </c>
      <c r="P289" s="142">
        <f>O289*H289</f>
        <v>0</v>
      </c>
      <c r="Q289" s="142">
        <v>1.4760000000000001E-2</v>
      </c>
      <c r="R289" s="142">
        <f>Q289*H289</f>
        <v>2.9520000000000001E-2</v>
      </c>
      <c r="S289" s="142">
        <v>0</v>
      </c>
      <c r="T289" s="143">
        <f>S289*H289</f>
        <v>0</v>
      </c>
      <c r="AR289" s="144" t="s">
        <v>231</v>
      </c>
      <c r="AT289" s="144" t="s">
        <v>147</v>
      </c>
      <c r="AU289" s="144" t="s">
        <v>83</v>
      </c>
      <c r="AY289" s="15" t="s">
        <v>145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5" t="s">
        <v>79</v>
      </c>
      <c r="BK289" s="145">
        <f>ROUND(I289*H289,2)</f>
        <v>0</v>
      </c>
      <c r="BL289" s="15" t="s">
        <v>231</v>
      </c>
      <c r="BM289" s="144" t="s">
        <v>1720</v>
      </c>
    </row>
    <row r="290" spans="2:65" s="1" customFormat="1">
      <c r="B290" s="30"/>
      <c r="D290" s="146" t="s">
        <v>1303</v>
      </c>
      <c r="F290" s="183" t="s">
        <v>1719</v>
      </c>
      <c r="I290" s="148"/>
      <c r="L290" s="30"/>
      <c r="M290" s="149"/>
      <c r="T290" s="54"/>
      <c r="AT290" s="15" t="s">
        <v>1303</v>
      </c>
      <c r="AU290" s="15" t="s">
        <v>83</v>
      </c>
    </row>
    <row r="291" spans="2:65" s="1" customFormat="1">
      <c r="B291" s="30"/>
      <c r="D291" s="182" t="s">
        <v>1301</v>
      </c>
      <c r="F291" s="181" t="s">
        <v>1718</v>
      </c>
      <c r="I291" s="148"/>
      <c r="L291" s="30"/>
      <c r="M291" s="149"/>
      <c r="T291" s="54"/>
      <c r="AT291" s="15" t="s">
        <v>1301</v>
      </c>
      <c r="AU291" s="15" t="s">
        <v>83</v>
      </c>
    </row>
    <row r="292" spans="2:65" s="1" customFormat="1" ht="16.5" customHeight="1">
      <c r="B292" s="30"/>
      <c r="C292" s="189" t="s">
        <v>527</v>
      </c>
      <c r="D292" s="189" t="s">
        <v>147</v>
      </c>
      <c r="E292" s="188" t="s">
        <v>1717</v>
      </c>
      <c r="F292" s="184" t="s">
        <v>1716</v>
      </c>
      <c r="G292" s="187" t="s">
        <v>1238</v>
      </c>
      <c r="H292" s="186">
        <v>1</v>
      </c>
      <c r="I292" s="137"/>
      <c r="J292" s="185">
        <f>ROUND(I292*H292,2)</f>
        <v>0</v>
      </c>
      <c r="K292" s="184" t="s">
        <v>1306</v>
      </c>
      <c r="L292" s="30"/>
      <c r="M292" s="140" t="s">
        <v>1</v>
      </c>
      <c r="N292" s="141" t="s">
        <v>39</v>
      </c>
      <c r="P292" s="142">
        <f>O292*H292</f>
        <v>0</v>
      </c>
      <c r="Q292" s="142">
        <v>3.9910000000000001E-2</v>
      </c>
      <c r="R292" s="142">
        <f>Q292*H292</f>
        <v>3.9910000000000001E-2</v>
      </c>
      <c r="S292" s="142">
        <v>0</v>
      </c>
      <c r="T292" s="143">
        <f>S292*H292</f>
        <v>0</v>
      </c>
      <c r="AR292" s="144" t="s">
        <v>231</v>
      </c>
      <c r="AT292" s="144" t="s">
        <v>147</v>
      </c>
      <c r="AU292" s="144" t="s">
        <v>83</v>
      </c>
      <c r="AY292" s="15" t="s">
        <v>145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5" t="s">
        <v>79</v>
      </c>
      <c r="BK292" s="145">
        <f>ROUND(I292*H292,2)</f>
        <v>0</v>
      </c>
      <c r="BL292" s="15" t="s">
        <v>231</v>
      </c>
      <c r="BM292" s="144" t="s">
        <v>1715</v>
      </c>
    </row>
    <row r="293" spans="2:65" s="1" customFormat="1">
      <c r="B293" s="30"/>
      <c r="D293" s="146" t="s">
        <v>1303</v>
      </c>
      <c r="F293" s="183" t="s">
        <v>1714</v>
      </c>
      <c r="I293" s="148"/>
      <c r="L293" s="30"/>
      <c r="M293" s="149"/>
      <c r="T293" s="54"/>
      <c r="AT293" s="15" t="s">
        <v>1303</v>
      </c>
      <c r="AU293" s="15" t="s">
        <v>83</v>
      </c>
    </row>
    <row r="294" spans="2:65" s="1" customFormat="1">
      <c r="B294" s="30"/>
      <c r="D294" s="182" t="s">
        <v>1301</v>
      </c>
      <c r="F294" s="181" t="s">
        <v>1713</v>
      </c>
      <c r="I294" s="148"/>
      <c r="L294" s="30"/>
      <c r="M294" s="149"/>
      <c r="T294" s="54"/>
      <c r="AT294" s="15" t="s">
        <v>1301</v>
      </c>
      <c r="AU294" s="15" t="s">
        <v>83</v>
      </c>
    </row>
    <row r="295" spans="2:65" s="1" customFormat="1" ht="16.5" customHeight="1">
      <c r="B295" s="30"/>
      <c r="C295" s="203" t="s">
        <v>531</v>
      </c>
      <c r="D295" s="203" t="s">
        <v>396</v>
      </c>
      <c r="E295" s="202" t="s">
        <v>1712</v>
      </c>
      <c r="F295" s="198" t="s">
        <v>1711</v>
      </c>
      <c r="G295" s="201" t="s">
        <v>171</v>
      </c>
      <c r="H295" s="200">
        <v>3</v>
      </c>
      <c r="I295" s="168"/>
      <c r="J295" s="199">
        <f>ROUND(I295*H295,2)</f>
        <v>0</v>
      </c>
      <c r="K295" s="198" t="s">
        <v>1306</v>
      </c>
      <c r="L295" s="171"/>
      <c r="M295" s="172" t="s">
        <v>1</v>
      </c>
      <c r="N295" s="173" t="s">
        <v>39</v>
      </c>
      <c r="P295" s="142">
        <f>O295*H295</f>
        <v>0</v>
      </c>
      <c r="Q295" s="142">
        <v>2.2000000000000001E-3</v>
      </c>
      <c r="R295" s="142">
        <f>Q295*H295</f>
        <v>6.6E-3</v>
      </c>
      <c r="S295" s="142">
        <v>0</v>
      </c>
      <c r="T295" s="143">
        <f>S295*H295</f>
        <v>0</v>
      </c>
      <c r="AR295" s="144" t="s">
        <v>304</v>
      </c>
      <c r="AT295" s="144" t="s">
        <v>396</v>
      </c>
      <c r="AU295" s="144" t="s">
        <v>83</v>
      </c>
      <c r="AY295" s="15" t="s">
        <v>145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5" t="s">
        <v>79</v>
      </c>
      <c r="BK295" s="145">
        <f>ROUND(I295*H295,2)</f>
        <v>0</v>
      </c>
      <c r="BL295" s="15" t="s">
        <v>231</v>
      </c>
      <c r="BM295" s="144" t="s">
        <v>1710</v>
      </c>
    </row>
    <row r="296" spans="2:65" s="1" customFormat="1">
      <c r="B296" s="30"/>
      <c r="D296" s="146" t="s">
        <v>1303</v>
      </c>
      <c r="F296" s="183" t="s">
        <v>1709</v>
      </c>
      <c r="I296" s="148"/>
      <c r="L296" s="30"/>
      <c r="M296" s="149"/>
      <c r="T296" s="54"/>
      <c r="AT296" s="15" t="s">
        <v>1303</v>
      </c>
      <c r="AU296" s="15" t="s">
        <v>83</v>
      </c>
    </row>
    <row r="297" spans="2:65" s="1" customFormat="1" ht="16.5" customHeight="1">
      <c r="B297" s="30"/>
      <c r="C297" s="203" t="s">
        <v>535</v>
      </c>
      <c r="D297" s="203" t="s">
        <v>396</v>
      </c>
      <c r="E297" s="202" t="s">
        <v>1708</v>
      </c>
      <c r="F297" s="198" t="s">
        <v>1706</v>
      </c>
      <c r="G297" s="201" t="s">
        <v>171</v>
      </c>
      <c r="H297" s="200">
        <v>1</v>
      </c>
      <c r="I297" s="168"/>
      <c r="J297" s="199">
        <f>ROUND(I297*H297,2)</f>
        <v>0</v>
      </c>
      <c r="K297" s="198" t="s">
        <v>1306</v>
      </c>
      <c r="L297" s="171"/>
      <c r="M297" s="172" t="s">
        <v>1</v>
      </c>
      <c r="N297" s="173" t="s">
        <v>39</v>
      </c>
      <c r="P297" s="142">
        <f>O297*H297</f>
        <v>0</v>
      </c>
      <c r="Q297" s="142">
        <v>2.3500000000000001E-3</v>
      </c>
      <c r="R297" s="142">
        <f>Q297*H297</f>
        <v>2.3500000000000001E-3</v>
      </c>
      <c r="S297" s="142">
        <v>0</v>
      </c>
      <c r="T297" s="143">
        <f>S297*H297</f>
        <v>0</v>
      </c>
      <c r="AR297" s="144" t="s">
        <v>304</v>
      </c>
      <c r="AT297" s="144" t="s">
        <v>396</v>
      </c>
      <c r="AU297" s="144" t="s">
        <v>83</v>
      </c>
      <c r="AY297" s="15" t="s">
        <v>145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5" t="s">
        <v>79</v>
      </c>
      <c r="BK297" s="145">
        <f>ROUND(I297*H297,2)</f>
        <v>0</v>
      </c>
      <c r="BL297" s="15" t="s">
        <v>231</v>
      </c>
      <c r="BM297" s="144" t="s">
        <v>1707</v>
      </c>
    </row>
    <row r="298" spans="2:65" s="1" customFormat="1">
      <c r="B298" s="30"/>
      <c r="D298" s="146" t="s">
        <v>1303</v>
      </c>
      <c r="F298" s="183" t="s">
        <v>1706</v>
      </c>
      <c r="I298" s="148"/>
      <c r="L298" s="30"/>
      <c r="M298" s="149"/>
      <c r="T298" s="54"/>
      <c r="AT298" s="15" t="s">
        <v>1303</v>
      </c>
      <c r="AU298" s="15" t="s">
        <v>83</v>
      </c>
    </row>
    <row r="299" spans="2:65" s="1" customFormat="1" ht="16.5" customHeight="1">
      <c r="B299" s="30"/>
      <c r="C299" s="189" t="s">
        <v>517</v>
      </c>
      <c r="D299" s="189" t="s">
        <v>147</v>
      </c>
      <c r="E299" s="188" t="s">
        <v>1705</v>
      </c>
      <c r="F299" s="184" t="s">
        <v>1704</v>
      </c>
      <c r="G299" s="187" t="s">
        <v>1238</v>
      </c>
      <c r="H299" s="186">
        <v>1</v>
      </c>
      <c r="I299" s="137"/>
      <c r="J299" s="185">
        <f>ROUND(I299*H299,2)</f>
        <v>0</v>
      </c>
      <c r="K299" s="184" t="s">
        <v>1306</v>
      </c>
      <c r="L299" s="30"/>
      <c r="M299" s="140" t="s">
        <v>1</v>
      </c>
      <c r="N299" s="141" t="s">
        <v>39</v>
      </c>
      <c r="P299" s="142">
        <f>O299*H299</f>
        <v>0</v>
      </c>
      <c r="Q299" s="142">
        <v>1.8079999999999999E-2</v>
      </c>
      <c r="R299" s="142">
        <f>Q299*H299</f>
        <v>1.8079999999999999E-2</v>
      </c>
      <c r="S299" s="142">
        <v>0</v>
      </c>
      <c r="T299" s="143">
        <f>S299*H299</f>
        <v>0</v>
      </c>
      <c r="AR299" s="144" t="s">
        <v>231</v>
      </c>
      <c r="AT299" s="144" t="s">
        <v>147</v>
      </c>
      <c r="AU299" s="144" t="s">
        <v>83</v>
      </c>
      <c r="AY299" s="15" t="s">
        <v>145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5" t="s">
        <v>79</v>
      </c>
      <c r="BK299" s="145">
        <f>ROUND(I299*H299,2)</f>
        <v>0</v>
      </c>
      <c r="BL299" s="15" t="s">
        <v>231</v>
      </c>
      <c r="BM299" s="144" t="s">
        <v>1703</v>
      </c>
    </row>
    <row r="300" spans="2:65" s="1" customFormat="1">
      <c r="B300" s="30"/>
      <c r="D300" s="146" t="s">
        <v>1303</v>
      </c>
      <c r="F300" s="183" t="s">
        <v>1702</v>
      </c>
      <c r="I300" s="148"/>
      <c r="L300" s="30"/>
      <c r="M300" s="149"/>
      <c r="T300" s="54"/>
      <c r="AT300" s="15" t="s">
        <v>1303</v>
      </c>
      <c r="AU300" s="15" t="s">
        <v>83</v>
      </c>
    </row>
    <row r="301" spans="2:65" s="1" customFormat="1">
      <c r="B301" s="30"/>
      <c r="D301" s="182" t="s">
        <v>1301</v>
      </c>
      <c r="F301" s="181" t="s">
        <v>1701</v>
      </c>
      <c r="I301" s="148"/>
      <c r="L301" s="30"/>
      <c r="M301" s="149"/>
      <c r="T301" s="54"/>
      <c r="AT301" s="15" t="s">
        <v>1301</v>
      </c>
      <c r="AU301" s="15" t="s">
        <v>83</v>
      </c>
    </row>
    <row r="302" spans="2:65" s="1" customFormat="1" ht="16.5" customHeight="1">
      <c r="B302" s="30"/>
      <c r="C302" s="189" t="s">
        <v>495</v>
      </c>
      <c r="D302" s="189" t="s">
        <v>147</v>
      </c>
      <c r="E302" s="188" t="s">
        <v>1700</v>
      </c>
      <c r="F302" s="184" t="s">
        <v>1699</v>
      </c>
      <c r="G302" s="187" t="s">
        <v>1238</v>
      </c>
      <c r="H302" s="186">
        <v>3</v>
      </c>
      <c r="I302" s="137"/>
      <c r="J302" s="185">
        <f>ROUND(I302*H302,2)</f>
        <v>0</v>
      </c>
      <c r="K302" s="184" t="s">
        <v>1306</v>
      </c>
      <c r="L302" s="30"/>
      <c r="M302" s="140" t="s">
        <v>1</v>
      </c>
      <c r="N302" s="141" t="s">
        <v>39</v>
      </c>
      <c r="P302" s="142">
        <f>O302*H302</f>
        <v>0</v>
      </c>
      <c r="Q302" s="142">
        <v>1.0460000000000001E-2</v>
      </c>
      <c r="R302" s="142">
        <f>Q302*H302</f>
        <v>3.1380000000000005E-2</v>
      </c>
      <c r="S302" s="142">
        <v>0</v>
      </c>
      <c r="T302" s="143">
        <f>S302*H302</f>
        <v>0</v>
      </c>
      <c r="AR302" s="144" t="s">
        <v>231</v>
      </c>
      <c r="AT302" s="144" t="s">
        <v>147</v>
      </c>
      <c r="AU302" s="144" t="s">
        <v>83</v>
      </c>
      <c r="AY302" s="15" t="s">
        <v>145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5" t="s">
        <v>79</v>
      </c>
      <c r="BK302" s="145">
        <f>ROUND(I302*H302,2)</f>
        <v>0</v>
      </c>
      <c r="BL302" s="15" t="s">
        <v>231</v>
      </c>
      <c r="BM302" s="144" t="s">
        <v>1698</v>
      </c>
    </row>
    <row r="303" spans="2:65" s="1" customFormat="1">
      <c r="B303" s="30"/>
      <c r="D303" s="146" t="s">
        <v>1303</v>
      </c>
      <c r="F303" s="183" t="s">
        <v>1697</v>
      </c>
      <c r="I303" s="148"/>
      <c r="L303" s="30"/>
      <c r="M303" s="149"/>
      <c r="T303" s="54"/>
      <c r="AT303" s="15" t="s">
        <v>1303</v>
      </c>
      <c r="AU303" s="15" t="s">
        <v>83</v>
      </c>
    </row>
    <row r="304" spans="2:65" s="1" customFormat="1">
      <c r="B304" s="30"/>
      <c r="D304" s="182" t="s">
        <v>1301</v>
      </c>
      <c r="F304" s="181" t="s">
        <v>1696</v>
      </c>
      <c r="I304" s="148"/>
      <c r="L304" s="30"/>
      <c r="M304" s="149"/>
      <c r="T304" s="54"/>
      <c r="AT304" s="15" t="s">
        <v>1301</v>
      </c>
      <c r="AU304" s="15" t="s">
        <v>83</v>
      </c>
    </row>
    <row r="305" spans="2:65" s="1" customFormat="1" ht="16.5" customHeight="1">
      <c r="B305" s="30"/>
      <c r="C305" s="189" t="s">
        <v>505</v>
      </c>
      <c r="D305" s="189" t="s">
        <v>147</v>
      </c>
      <c r="E305" s="188" t="s">
        <v>1695</v>
      </c>
      <c r="F305" s="184" t="s">
        <v>1694</v>
      </c>
      <c r="G305" s="187" t="s">
        <v>1238</v>
      </c>
      <c r="H305" s="186">
        <v>1</v>
      </c>
      <c r="I305" s="137"/>
      <c r="J305" s="185">
        <f>ROUND(I305*H305,2)</f>
        <v>0</v>
      </c>
      <c r="K305" s="184" t="s">
        <v>1306</v>
      </c>
      <c r="L305" s="30"/>
      <c r="M305" s="140" t="s">
        <v>1</v>
      </c>
      <c r="N305" s="141" t="s">
        <v>39</v>
      </c>
      <c r="P305" s="142">
        <f>O305*H305</f>
        <v>0</v>
      </c>
      <c r="Q305" s="142">
        <v>1.9210000000000001E-2</v>
      </c>
      <c r="R305" s="142">
        <f>Q305*H305</f>
        <v>1.9210000000000001E-2</v>
      </c>
      <c r="S305" s="142">
        <v>0</v>
      </c>
      <c r="T305" s="143">
        <f>S305*H305</f>
        <v>0</v>
      </c>
      <c r="AR305" s="144" t="s">
        <v>231</v>
      </c>
      <c r="AT305" s="144" t="s">
        <v>147</v>
      </c>
      <c r="AU305" s="144" t="s">
        <v>83</v>
      </c>
      <c r="AY305" s="15" t="s">
        <v>145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5" t="s">
        <v>79</v>
      </c>
      <c r="BK305" s="145">
        <f>ROUND(I305*H305,2)</f>
        <v>0</v>
      </c>
      <c r="BL305" s="15" t="s">
        <v>231</v>
      </c>
      <c r="BM305" s="144" t="s">
        <v>1693</v>
      </c>
    </row>
    <row r="306" spans="2:65" s="1" customFormat="1">
      <c r="B306" s="30"/>
      <c r="D306" s="146" t="s">
        <v>1303</v>
      </c>
      <c r="F306" s="183" t="s">
        <v>1692</v>
      </c>
      <c r="I306" s="148"/>
      <c r="L306" s="30"/>
      <c r="M306" s="149"/>
      <c r="T306" s="54"/>
      <c r="AT306" s="15" t="s">
        <v>1303</v>
      </c>
      <c r="AU306" s="15" t="s">
        <v>83</v>
      </c>
    </row>
    <row r="307" spans="2:65" s="1" customFormat="1">
      <c r="B307" s="30"/>
      <c r="D307" s="182" t="s">
        <v>1301</v>
      </c>
      <c r="F307" s="181" t="s">
        <v>1691</v>
      </c>
      <c r="I307" s="148"/>
      <c r="L307" s="30"/>
      <c r="M307" s="149"/>
      <c r="T307" s="54"/>
      <c r="AT307" s="15" t="s">
        <v>1301</v>
      </c>
      <c r="AU307" s="15" t="s">
        <v>83</v>
      </c>
    </row>
    <row r="308" spans="2:65" s="1" customFormat="1" ht="21.75" customHeight="1">
      <c r="B308" s="30"/>
      <c r="C308" s="189" t="s">
        <v>487</v>
      </c>
      <c r="D308" s="189" t="s">
        <v>147</v>
      </c>
      <c r="E308" s="188" t="s">
        <v>1690</v>
      </c>
      <c r="F308" s="184" t="s">
        <v>1689</v>
      </c>
      <c r="G308" s="187" t="s">
        <v>1238</v>
      </c>
      <c r="H308" s="186">
        <v>1</v>
      </c>
      <c r="I308" s="137"/>
      <c r="J308" s="185">
        <f>ROUND(I308*H308,2)</f>
        <v>0</v>
      </c>
      <c r="K308" s="184" t="s">
        <v>1306</v>
      </c>
      <c r="L308" s="30"/>
      <c r="M308" s="140" t="s">
        <v>1</v>
      </c>
      <c r="N308" s="141" t="s">
        <v>39</v>
      </c>
      <c r="P308" s="142">
        <f>O308*H308</f>
        <v>0</v>
      </c>
      <c r="Q308" s="142">
        <v>4.9300000000000004E-3</v>
      </c>
      <c r="R308" s="142">
        <f>Q308*H308</f>
        <v>4.9300000000000004E-3</v>
      </c>
      <c r="S308" s="142">
        <v>0</v>
      </c>
      <c r="T308" s="143">
        <f>S308*H308</f>
        <v>0</v>
      </c>
      <c r="AR308" s="144" t="s">
        <v>231</v>
      </c>
      <c r="AT308" s="144" t="s">
        <v>147</v>
      </c>
      <c r="AU308" s="144" t="s">
        <v>83</v>
      </c>
      <c r="AY308" s="15" t="s">
        <v>145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5" t="s">
        <v>79</v>
      </c>
      <c r="BK308" s="145">
        <f>ROUND(I308*H308,2)</f>
        <v>0</v>
      </c>
      <c r="BL308" s="15" t="s">
        <v>231</v>
      </c>
      <c r="BM308" s="144" t="s">
        <v>1688</v>
      </c>
    </row>
    <row r="309" spans="2:65" s="1" customFormat="1">
      <c r="B309" s="30"/>
      <c r="D309" s="146" t="s">
        <v>1303</v>
      </c>
      <c r="F309" s="183" t="s">
        <v>1687</v>
      </c>
      <c r="I309" s="148"/>
      <c r="L309" s="30"/>
      <c r="M309" s="149"/>
      <c r="T309" s="54"/>
      <c r="AT309" s="15" t="s">
        <v>1303</v>
      </c>
      <c r="AU309" s="15" t="s">
        <v>83</v>
      </c>
    </row>
    <row r="310" spans="2:65" s="1" customFormat="1">
      <c r="B310" s="30"/>
      <c r="D310" s="182" t="s">
        <v>1301</v>
      </c>
      <c r="F310" s="181" t="s">
        <v>1686</v>
      </c>
      <c r="I310" s="148"/>
      <c r="L310" s="30"/>
      <c r="M310" s="149"/>
      <c r="T310" s="54"/>
      <c r="AT310" s="15" t="s">
        <v>1301</v>
      </c>
      <c r="AU310" s="15" t="s">
        <v>83</v>
      </c>
    </row>
    <row r="311" spans="2:65" s="1" customFormat="1" ht="16.5" customHeight="1">
      <c r="B311" s="30"/>
      <c r="C311" s="189" t="s">
        <v>562</v>
      </c>
      <c r="D311" s="189" t="s">
        <v>147</v>
      </c>
      <c r="E311" s="188" t="s">
        <v>1685</v>
      </c>
      <c r="F311" s="184" t="s">
        <v>1684</v>
      </c>
      <c r="G311" s="187" t="s">
        <v>1238</v>
      </c>
      <c r="H311" s="186">
        <v>1</v>
      </c>
      <c r="I311" s="137"/>
      <c r="J311" s="185">
        <f>ROUND(I311*H311,2)</f>
        <v>0</v>
      </c>
      <c r="K311" s="184" t="s">
        <v>1306</v>
      </c>
      <c r="L311" s="30"/>
      <c r="M311" s="140" t="s">
        <v>1</v>
      </c>
      <c r="N311" s="141" t="s">
        <v>39</v>
      </c>
      <c r="P311" s="142">
        <f>O311*H311</f>
        <v>0</v>
      </c>
      <c r="Q311" s="142">
        <v>1.4749999999999999E-2</v>
      </c>
      <c r="R311" s="142">
        <f>Q311*H311</f>
        <v>1.4749999999999999E-2</v>
      </c>
      <c r="S311" s="142">
        <v>0</v>
      </c>
      <c r="T311" s="143">
        <f>S311*H311</f>
        <v>0</v>
      </c>
      <c r="AR311" s="144" t="s">
        <v>231</v>
      </c>
      <c r="AT311" s="144" t="s">
        <v>147</v>
      </c>
      <c r="AU311" s="144" t="s">
        <v>83</v>
      </c>
      <c r="AY311" s="15" t="s">
        <v>145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5" t="s">
        <v>79</v>
      </c>
      <c r="BK311" s="145">
        <f>ROUND(I311*H311,2)</f>
        <v>0</v>
      </c>
      <c r="BL311" s="15" t="s">
        <v>231</v>
      </c>
      <c r="BM311" s="144" t="s">
        <v>1683</v>
      </c>
    </row>
    <row r="312" spans="2:65" s="1" customFormat="1">
      <c r="B312" s="30"/>
      <c r="D312" s="146" t="s">
        <v>1303</v>
      </c>
      <c r="F312" s="183" t="s">
        <v>1682</v>
      </c>
      <c r="I312" s="148"/>
      <c r="L312" s="30"/>
      <c r="M312" s="149"/>
      <c r="T312" s="54"/>
      <c r="AT312" s="15" t="s">
        <v>1303</v>
      </c>
      <c r="AU312" s="15" t="s">
        <v>83</v>
      </c>
    </row>
    <row r="313" spans="2:65" s="1" customFormat="1">
      <c r="B313" s="30"/>
      <c r="D313" s="182" t="s">
        <v>1301</v>
      </c>
      <c r="F313" s="181" t="s">
        <v>1681</v>
      </c>
      <c r="I313" s="148"/>
      <c r="L313" s="30"/>
      <c r="M313" s="149"/>
      <c r="T313" s="54"/>
      <c r="AT313" s="15" t="s">
        <v>1301</v>
      </c>
      <c r="AU313" s="15" t="s">
        <v>83</v>
      </c>
    </row>
    <row r="314" spans="2:65" s="1" customFormat="1" ht="16.5" customHeight="1">
      <c r="B314" s="30"/>
      <c r="C314" s="189" t="s">
        <v>540</v>
      </c>
      <c r="D314" s="189" t="s">
        <v>147</v>
      </c>
      <c r="E314" s="188" t="s">
        <v>1680</v>
      </c>
      <c r="F314" s="184" t="s">
        <v>1679</v>
      </c>
      <c r="G314" s="187" t="s">
        <v>1238</v>
      </c>
      <c r="H314" s="186">
        <v>4</v>
      </c>
      <c r="I314" s="137"/>
      <c r="J314" s="185">
        <f>ROUND(I314*H314,2)</f>
        <v>0</v>
      </c>
      <c r="K314" s="184" t="s">
        <v>1306</v>
      </c>
      <c r="L314" s="30"/>
      <c r="M314" s="140" t="s">
        <v>1</v>
      </c>
      <c r="N314" s="141" t="s">
        <v>39</v>
      </c>
      <c r="P314" s="142">
        <f>O314*H314</f>
        <v>0</v>
      </c>
      <c r="Q314" s="142">
        <v>1.0659999999999999E-2</v>
      </c>
      <c r="R314" s="142">
        <f>Q314*H314</f>
        <v>4.2639999999999997E-2</v>
      </c>
      <c r="S314" s="142">
        <v>0</v>
      </c>
      <c r="T314" s="143">
        <f>S314*H314</f>
        <v>0</v>
      </c>
      <c r="AR314" s="144" t="s">
        <v>231</v>
      </c>
      <c r="AT314" s="144" t="s">
        <v>147</v>
      </c>
      <c r="AU314" s="144" t="s">
        <v>83</v>
      </c>
      <c r="AY314" s="15" t="s">
        <v>145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5" t="s">
        <v>79</v>
      </c>
      <c r="BK314" s="145">
        <f>ROUND(I314*H314,2)</f>
        <v>0</v>
      </c>
      <c r="BL314" s="15" t="s">
        <v>231</v>
      </c>
      <c r="BM314" s="144" t="s">
        <v>1678</v>
      </c>
    </row>
    <row r="315" spans="2:65" s="1" customFormat="1" ht="19.5">
      <c r="B315" s="30"/>
      <c r="D315" s="146" t="s">
        <v>1303</v>
      </c>
      <c r="F315" s="183" t="s">
        <v>1677</v>
      </c>
      <c r="I315" s="148"/>
      <c r="L315" s="30"/>
      <c r="M315" s="149"/>
      <c r="T315" s="54"/>
      <c r="AT315" s="15" t="s">
        <v>1303</v>
      </c>
      <c r="AU315" s="15" t="s">
        <v>83</v>
      </c>
    </row>
    <row r="316" spans="2:65" s="1" customFormat="1">
      <c r="B316" s="30"/>
      <c r="D316" s="182" t="s">
        <v>1301</v>
      </c>
      <c r="F316" s="181" t="s">
        <v>1676</v>
      </c>
      <c r="I316" s="148"/>
      <c r="L316" s="30"/>
      <c r="M316" s="149"/>
      <c r="T316" s="54"/>
      <c r="AT316" s="15" t="s">
        <v>1301</v>
      </c>
      <c r="AU316" s="15" t="s">
        <v>83</v>
      </c>
    </row>
    <row r="317" spans="2:65" s="1" customFormat="1" ht="16.5" customHeight="1">
      <c r="B317" s="30"/>
      <c r="C317" s="189" t="s">
        <v>545</v>
      </c>
      <c r="D317" s="189" t="s">
        <v>147</v>
      </c>
      <c r="E317" s="188" t="s">
        <v>1675</v>
      </c>
      <c r="F317" s="184" t="s">
        <v>1674</v>
      </c>
      <c r="G317" s="187" t="s">
        <v>171</v>
      </c>
      <c r="H317" s="186">
        <v>4</v>
      </c>
      <c r="I317" s="137"/>
      <c r="J317" s="185">
        <f>ROUND(I317*H317,2)</f>
        <v>0</v>
      </c>
      <c r="K317" s="184" t="s">
        <v>1306</v>
      </c>
      <c r="L317" s="30"/>
      <c r="M317" s="140" t="s">
        <v>1</v>
      </c>
      <c r="N317" s="141" t="s">
        <v>39</v>
      </c>
      <c r="P317" s="142">
        <f>O317*H317</f>
        <v>0</v>
      </c>
      <c r="Q317" s="142">
        <v>2.9999999999999997E-4</v>
      </c>
      <c r="R317" s="142">
        <f>Q317*H317</f>
        <v>1.1999999999999999E-3</v>
      </c>
      <c r="S317" s="142">
        <v>0</v>
      </c>
      <c r="T317" s="143">
        <f>S317*H317</f>
        <v>0</v>
      </c>
      <c r="AR317" s="144" t="s">
        <v>231</v>
      </c>
      <c r="AT317" s="144" t="s">
        <v>147</v>
      </c>
      <c r="AU317" s="144" t="s">
        <v>83</v>
      </c>
      <c r="AY317" s="15" t="s">
        <v>145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5" t="s">
        <v>79</v>
      </c>
      <c r="BK317" s="145">
        <f>ROUND(I317*H317,2)</f>
        <v>0</v>
      </c>
      <c r="BL317" s="15" t="s">
        <v>231</v>
      </c>
      <c r="BM317" s="144" t="s">
        <v>1673</v>
      </c>
    </row>
    <row r="318" spans="2:65" s="1" customFormat="1">
      <c r="B318" s="30"/>
      <c r="D318" s="146" t="s">
        <v>1303</v>
      </c>
      <c r="F318" s="183" t="s">
        <v>1672</v>
      </c>
      <c r="I318" s="148"/>
      <c r="L318" s="30"/>
      <c r="M318" s="149"/>
      <c r="T318" s="54"/>
      <c r="AT318" s="15" t="s">
        <v>1303</v>
      </c>
      <c r="AU318" s="15" t="s">
        <v>83</v>
      </c>
    </row>
    <row r="319" spans="2:65" s="1" customFormat="1">
      <c r="B319" s="30"/>
      <c r="D319" s="182" t="s">
        <v>1301</v>
      </c>
      <c r="F319" s="181" t="s">
        <v>1671</v>
      </c>
      <c r="I319" s="148"/>
      <c r="L319" s="30"/>
      <c r="M319" s="149"/>
      <c r="T319" s="54"/>
      <c r="AT319" s="15" t="s">
        <v>1301</v>
      </c>
      <c r="AU319" s="15" t="s">
        <v>83</v>
      </c>
    </row>
    <row r="320" spans="2:65" s="1" customFormat="1" ht="16.5" customHeight="1">
      <c r="B320" s="30"/>
      <c r="C320" s="189" t="s">
        <v>552</v>
      </c>
      <c r="D320" s="189" t="s">
        <v>147</v>
      </c>
      <c r="E320" s="188" t="s">
        <v>1670</v>
      </c>
      <c r="F320" s="184" t="s">
        <v>1669</v>
      </c>
      <c r="G320" s="187" t="s">
        <v>1238</v>
      </c>
      <c r="H320" s="186">
        <v>4</v>
      </c>
      <c r="I320" s="137"/>
      <c r="J320" s="185">
        <f>ROUND(I320*H320,2)</f>
        <v>0</v>
      </c>
      <c r="K320" s="184" t="s">
        <v>1306</v>
      </c>
      <c r="L320" s="30"/>
      <c r="M320" s="140" t="s">
        <v>1</v>
      </c>
      <c r="N320" s="141" t="s">
        <v>39</v>
      </c>
      <c r="P320" s="142">
        <f>O320*H320</f>
        <v>0</v>
      </c>
      <c r="Q320" s="142">
        <v>9.5E-4</v>
      </c>
      <c r="R320" s="142">
        <f>Q320*H320</f>
        <v>3.8E-3</v>
      </c>
      <c r="S320" s="142">
        <v>0</v>
      </c>
      <c r="T320" s="143">
        <f>S320*H320</f>
        <v>0</v>
      </c>
      <c r="AR320" s="144" t="s">
        <v>231</v>
      </c>
      <c r="AT320" s="144" t="s">
        <v>147</v>
      </c>
      <c r="AU320" s="144" t="s">
        <v>83</v>
      </c>
      <c r="AY320" s="15" t="s">
        <v>145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5" t="s">
        <v>79</v>
      </c>
      <c r="BK320" s="145">
        <f>ROUND(I320*H320,2)</f>
        <v>0</v>
      </c>
      <c r="BL320" s="15" t="s">
        <v>231</v>
      </c>
      <c r="BM320" s="144" t="s">
        <v>1668</v>
      </c>
    </row>
    <row r="321" spans="2:65" s="1" customFormat="1">
      <c r="B321" s="30"/>
      <c r="D321" s="146" t="s">
        <v>1303</v>
      </c>
      <c r="F321" s="183" t="s">
        <v>1667</v>
      </c>
      <c r="I321" s="148"/>
      <c r="L321" s="30"/>
      <c r="M321" s="149"/>
      <c r="T321" s="54"/>
      <c r="AT321" s="15" t="s">
        <v>1303</v>
      </c>
      <c r="AU321" s="15" t="s">
        <v>83</v>
      </c>
    </row>
    <row r="322" spans="2:65" s="1" customFormat="1">
      <c r="B322" s="30"/>
      <c r="D322" s="182" t="s">
        <v>1301</v>
      </c>
      <c r="F322" s="181" t="s">
        <v>1666</v>
      </c>
      <c r="I322" s="148"/>
      <c r="L322" s="30"/>
      <c r="M322" s="149"/>
      <c r="T322" s="54"/>
      <c r="AT322" s="15" t="s">
        <v>1301</v>
      </c>
      <c r="AU322" s="15" t="s">
        <v>83</v>
      </c>
    </row>
    <row r="323" spans="2:65" s="1" customFormat="1" ht="16.5" customHeight="1">
      <c r="B323" s="30"/>
      <c r="C323" s="189" t="s">
        <v>456</v>
      </c>
      <c r="D323" s="189" t="s">
        <v>147</v>
      </c>
      <c r="E323" s="188" t="s">
        <v>1665</v>
      </c>
      <c r="F323" s="184" t="s">
        <v>1664</v>
      </c>
      <c r="G323" s="187" t="s">
        <v>1238</v>
      </c>
      <c r="H323" s="186">
        <v>15</v>
      </c>
      <c r="I323" s="137"/>
      <c r="J323" s="185">
        <f>ROUND(I323*H323,2)</f>
        <v>0</v>
      </c>
      <c r="K323" s="184" t="s">
        <v>1306</v>
      </c>
      <c r="L323" s="30"/>
      <c r="M323" s="140" t="s">
        <v>1</v>
      </c>
      <c r="N323" s="141" t="s">
        <v>39</v>
      </c>
      <c r="P323" s="142">
        <f>O323*H323</f>
        <v>0</v>
      </c>
      <c r="Q323" s="142">
        <v>2.4000000000000001E-4</v>
      </c>
      <c r="R323" s="142">
        <f>Q323*H323</f>
        <v>3.5999999999999999E-3</v>
      </c>
      <c r="S323" s="142">
        <v>0</v>
      </c>
      <c r="T323" s="143">
        <f>S323*H323</f>
        <v>0</v>
      </c>
      <c r="AR323" s="144" t="s">
        <v>231</v>
      </c>
      <c r="AT323" s="144" t="s">
        <v>147</v>
      </c>
      <c r="AU323" s="144" t="s">
        <v>83</v>
      </c>
      <c r="AY323" s="15" t="s">
        <v>145</v>
      </c>
      <c r="BE323" s="145">
        <f>IF(N323="základní",J323,0)</f>
        <v>0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5" t="s">
        <v>79</v>
      </c>
      <c r="BK323" s="145">
        <f>ROUND(I323*H323,2)</f>
        <v>0</v>
      </c>
      <c r="BL323" s="15" t="s">
        <v>231</v>
      </c>
      <c r="BM323" s="144" t="s">
        <v>1663</v>
      </c>
    </row>
    <row r="324" spans="2:65" s="1" customFormat="1">
      <c r="B324" s="30"/>
      <c r="D324" s="146" t="s">
        <v>1303</v>
      </c>
      <c r="F324" s="183" t="s">
        <v>1662</v>
      </c>
      <c r="I324" s="148"/>
      <c r="L324" s="30"/>
      <c r="M324" s="149"/>
      <c r="T324" s="54"/>
      <c r="AT324" s="15" t="s">
        <v>1303</v>
      </c>
      <c r="AU324" s="15" t="s">
        <v>83</v>
      </c>
    </row>
    <row r="325" spans="2:65" s="1" customFormat="1">
      <c r="B325" s="30"/>
      <c r="D325" s="182" t="s">
        <v>1301</v>
      </c>
      <c r="F325" s="181" t="s">
        <v>1661</v>
      </c>
      <c r="I325" s="148"/>
      <c r="L325" s="30"/>
      <c r="M325" s="149"/>
      <c r="T325" s="54"/>
      <c r="AT325" s="15" t="s">
        <v>1301</v>
      </c>
      <c r="AU325" s="15" t="s">
        <v>83</v>
      </c>
    </row>
    <row r="326" spans="2:65" s="12" customFormat="1">
      <c r="B326" s="150"/>
      <c r="D326" s="146" t="s">
        <v>154</v>
      </c>
      <c r="E326" s="151" t="s">
        <v>1</v>
      </c>
      <c r="F326" s="152" t="s">
        <v>1660</v>
      </c>
      <c r="H326" s="153">
        <v>15</v>
      </c>
      <c r="I326" s="154"/>
      <c r="L326" s="150"/>
      <c r="M326" s="155"/>
      <c r="T326" s="156"/>
      <c r="AT326" s="151" t="s">
        <v>154</v>
      </c>
      <c r="AU326" s="151" t="s">
        <v>83</v>
      </c>
      <c r="AV326" s="12" t="s">
        <v>83</v>
      </c>
      <c r="AW326" s="12" t="s">
        <v>31</v>
      </c>
      <c r="AX326" s="12" t="s">
        <v>79</v>
      </c>
      <c r="AY326" s="151" t="s">
        <v>145</v>
      </c>
    </row>
    <row r="327" spans="2:65" s="1" customFormat="1" ht="16.5" customHeight="1">
      <c r="B327" s="30"/>
      <c r="C327" s="189" t="s">
        <v>572</v>
      </c>
      <c r="D327" s="189" t="s">
        <v>147</v>
      </c>
      <c r="E327" s="188" t="s">
        <v>1659</v>
      </c>
      <c r="F327" s="184" t="s">
        <v>1658</v>
      </c>
      <c r="G327" s="187" t="s">
        <v>1238</v>
      </c>
      <c r="H327" s="186">
        <v>1</v>
      </c>
      <c r="I327" s="137"/>
      <c r="J327" s="185">
        <f>ROUND(I327*H327,2)</f>
        <v>0</v>
      </c>
      <c r="K327" s="184" t="s">
        <v>1306</v>
      </c>
      <c r="L327" s="30"/>
      <c r="M327" s="140" t="s">
        <v>1</v>
      </c>
      <c r="N327" s="141" t="s">
        <v>39</v>
      </c>
      <c r="P327" s="142">
        <f>O327*H327</f>
        <v>0</v>
      </c>
      <c r="Q327" s="142">
        <v>1.9599999999999999E-3</v>
      </c>
      <c r="R327" s="142">
        <f>Q327*H327</f>
        <v>1.9599999999999999E-3</v>
      </c>
      <c r="S327" s="142">
        <v>0</v>
      </c>
      <c r="T327" s="143">
        <f>S327*H327</f>
        <v>0</v>
      </c>
      <c r="AR327" s="144" t="s">
        <v>231</v>
      </c>
      <c r="AT327" s="144" t="s">
        <v>147</v>
      </c>
      <c r="AU327" s="144" t="s">
        <v>83</v>
      </c>
      <c r="AY327" s="15" t="s">
        <v>145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5" t="s">
        <v>79</v>
      </c>
      <c r="BK327" s="145">
        <f>ROUND(I327*H327,2)</f>
        <v>0</v>
      </c>
      <c r="BL327" s="15" t="s">
        <v>231</v>
      </c>
      <c r="BM327" s="144" t="s">
        <v>1657</v>
      </c>
    </row>
    <row r="328" spans="2:65" s="1" customFormat="1">
      <c r="B328" s="30"/>
      <c r="D328" s="146" t="s">
        <v>1303</v>
      </c>
      <c r="F328" s="183" t="s">
        <v>1656</v>
      </c>
      <c r="I328" s="148"/>
      <c r="L328" s="30"/>
      <c r="M328" s="149"/>
      <c r="T328" s="54"/>
      <c r="AT328" s="15" t="s">
        <v>1303</v>
      </c>
      <c r="AU328" s="15" t="s">
        <v>83</v>
      </c>
    </row>
    <row r="329" spans="2:65" s="1" customFormat="1">
      <c r="B329" s="30"/>
      <c r="D329" s="182" t="s">
        <v>1301</v>
      </c>
      <c r="F329" s="181" t="s">
        <v>1655</v>
      </c>
      <c r="I329" s="148"/>
      <c r="L329" s="30"/>
      <c r="M329" s="149"/>
      <c r="T329" s="54"/>
      <c r="AT329" s="15" t="s">
        <v>1301</v>
      </c>
      <c r="AU329" s="15" t="s">
        <v>83</v>
      </c>
    </row>
    <row r="330" spans="2:65" s="1" customFormat="1" ht="16.5" customHeight="1">
      <c r="B330" s="30"/>
      <c r="C330" s="189" t="s">
        <v>491</v>
      </c>
      <c r="D330" s="189" t="s">
        <v>147</v>
      </c>
      <c r="E330" s="188" t="s">
        <v>1654</v>
      </c>
      <c r="F330" s="184" t="s">
        <v>1653</v>
      </c>
      <c r="G330" s="187" t="s">
        <v>1238</v>
      </c>
      <c r="H330" s="186">
        <v>1</v>
      </c>
      <c r="I330" s="137"/>
      <c r="J330" s="185">
        <f>ROUND(I330*H330,2)</f>
        <v>0</v>
      </c>
      <c r="K330" s="184" t="s">
        <v>1306</v>
      </c>
      <c r="L330" s="30"/>
      <c r="M330" s="140" t="s">
        <v>1</v>
      </c>
      <c r="N330" s="141" t="s">
        <v>39</v>
      </c>
      <c r="P330" s="142">
        <f>O330*H330</f>
        <v>0</v>
      </c>
      <c r="Q330" s="142">
        <v>1.8E-3</v>
      </c>
      <c r="R330" s="142">
        <f>Q330*H330</f>
        <v>1.8E-3</v>
      </c>
      <c r="S330" s="142">
        <v>0</v>
      </c>
      <c r="T330" s="143">
        <f>S330*H330</f>
        <v>0</v>
      </c>
      <c r="AR330" s="144" t="s">
        <v>231</v>
      </c>
      <c r="AT330" s="144" t="s">
        <v>147</v>
      </c>
      <c r="AU330" s="144" t="s">
        <v>83</v>
      </c>
      <c r="AY330" s="15" t="s">
        <v>145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5" t="s">
        <v>79</v>
      </c>
      <c r="BK330" s="145">
        <f>ROUND(I330*H330,2)</f>
        <v>0</v>
      </c>
      <c r="BL330" s="15" t="s">
        <v>231</v>
      </c>
      <c r="BM330" s="144" t="s">
        <v>1652</v>
      </c>
    </row>
    <row r="331" spans="2:65" s="1" customFormat="1">
      <c r="B331" s="30"/>
      <c r="D331" s="146" t="s">
        <v>1303</v>
      </c>
      <c r="F331" s="183" t="s">
        <v>1651</v>
      </c>
      <c r="I331" s="148"/>
      <c r="L331" s="30"/>
      <c r="M331" s="149"/>
      <c r="T331" s="54"/>
      <c r="AT331" s="15" t="s">
        <v>1303</v>
      </c>
      <c r="AU331" s="15" t="s">
        <v>83</v>
      </c>
    </row>
    <row r="332" spans="2:65" s="1" customFormat="1">
      <c r="B332" s="30"/>
      <c r="D332" s="182" t="s">
        <v>1301</v>
      </c>
      <c r="F332" s="181" t="s">
        <v>1650</v>
      </c>
      <c r="I332" s="148"/>
      <c r="L332" s="30"/>
      <c r="M332" s="149"/>
      <c r="T332" s="54"/>
      <c r="AT332" s="15" t="s">
        <v>1301</v>
      </c>
      <c r="AU332" s="15" t="s">
        <v>83</v>
      </c>
    </row>
    <row r="333" spans="2:65" s="1" customFormat="1" ht="16.5" customHeight="1">
      <c r="B333" s="30"/>
      <c r="C333" s="189" t="s">
        <v>511</v>
      </c>
      <c r="D333" s="189" t="s">
        <v>147</v>
      </c>
      <c r="E333" s="188" t="s">
        <v>1649</v>
      </c>
      <c r="F333" s="184" t="s">
        <v>1648</v>
      </c>
      <c r="G333" s="187" t="s">
        <v>1238</v>
      </c>
      <c r="H333" s="186">
        <v>1</v>
      </c>
      <c r="I333" s="137"/>
      <c r="J333" s="185">
        <f>ROUND(I333*H333,2)</f>
        <v>0</v>
      </c>
      <c r="K333" s="184" t="s">
        <v>1306</v>
      </c>
      <c r="L333" s="30"/>
      <c r="M333" s="140" t="s">
        <v>1</v>
      </c>
      <c r="N333" s="141" t="s">
        <v>39</v>
      </c>
      <c r="P333" s="142">
        <f>O333*H333</f>
        <v>0</v>
      </c>
      <c r="Q333" s="142">
        <v>1.8E-3</v>
      </c>
      <c r="R333" s="142">
        <f>Q333*H333</f>
        <v>1.8E-3</v>
      </c>
      <c r="S333" s="142">
        <v>0</v>
      </c>
      <c r="T333" s="143">
        <f>S333*H333</f>
        <v>0</v>
      </c>
      <c r="AR333" s="144" t="s">
        <v>231</v>
      </c>
      <c r="AT333" s="144" t="s">
        <v>147</v>
      </c>
      <c r="AU333" s="144" t="s">
        <v>83</v>
      </c>
      <c r="AY333" s="15" t="s">
        <v>145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5" t="s">
        <v>79</v>
      </c>
      <c r="BK333" s="145">
        <f>ROUND(I333*H333,2)</f>
        <v>0</v>
      </c>
      <c r="BL333" s="15" t="s">
        <v>231</v>
      </c>
      <c r="BM333" s="144" t="s">
        <v>1647</v>
      </c>
    </row>
    <row r="334" spans="2:65" s="1" customFormat="1">
      <c r="B334" s="30"/>
      <c r="D334" s="146" t="s">
        <v>1303</v>
      </c>
      <c r="F334" s="183" t="s">
        <v>1646</v>
      </c>
      <c r="I334" s="148"/>
      <c r="L334" s="30"/>
      <c r="M334" s="149"/>
      <c r="T334" s="54"/>
      <c r="AT334" s="15" t="s">
        <v>1303</v>
      </c>
      <c r="AU334" s="15" t="s">
        <v>83</v>
      </c>
    </row>
    <row r="335" spans="2:65" s="1" customFormat="1">
      <c r="B335" s="30"/>
      <c r="D335" s="182" t="s">
        <v>1301</v>
      </c>
      <c r="F335" s="181" t="s">
        <v>1645</v>
      </c>
      <c r="I335" s="148"/>
      <c r="L335" s="30"/>
      <c r="M335" s="149"/>
      <c r="T335" s="54"/>
      <c r="AT335" s="15" t="s">
        <v>1301</v>
      </c>
      <c r="AU335" s="15" t="s">
        <v>83</v>
      </c>
    </row>
    <row r="336" spans="2:65" s="1" customFormat="1" ht="16.5" customHeight="1">
      <c r="B336" s="30"/>
      <c r="C336" s="189" t="s">
        <v>499</v>
      </c>
      <c r="D336" s="189" t="s">
        <v>147</v>
      </c>
      <c r="E336" s="188" t="s">
        <v>1644</v>
      </c>
      <c r="F336" s="184" t="s">
        <v>1643</v>
      </c>
      <c r="G336" s="187" t="s">
        <v>1238</v>
      </c>
      <c r="H336" s="186">
        <v>3</v>
      </c>
      <c r="I336" s="137"/>
      <c r="J336" s="185">
        <f>ROUND(I336*H336,2)</f>
        <v>0</v>
      </c>
      <c r="K336" s="184" t="s">
        <v>1306</v>
      </c>
      <c r="L336" s="30"/>
      <c r="M336" s="140" t="s">
        <v>1</v>
      </c>
      <c r="N336" s="141" t="s">
        <v>39</v>
      </c>
      <c r="P336" s="142">
        <f>O336*H336</f>
        <v>0</v>
      </c>
      <c r="Q336" s="142">
        <v>1.8400000000000001E-3</v>
      </c>
      <c r="R336" s="142">
        <f>Q336*H336</f>
        <v>5.5200000000000006E-3</v>
      </c>
      <c r="S336" s="142">
        <v>0</v>
      </c>
      <c r="T336" s="143">
        <f>S336*H336</f>
        <v>0</v>
      </c>
      <c r="AR336" s="144" t="s">
        <v>231</v>
      </c>
      <c r="AT336" s="144" t="s">
        <v>147</v>
      </c>
      <c r="AU336" s="144" t="s">
        <v>83</v>
      </c>
      <c r="AY336" s="15" t="s">
        <v>145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5" t="s">
        <v>79</v>
      </c>
      <c r="BK336" s="145">
        <f>ROUND(I336*H336,2)</f>
        <v>0</v>
      </c>
      <c r="BL336" s="15" t="s">
        <v>231</v>
      </c>
      <c r="BM336" s="144" t="s">
        <v>1642</v>
      </c>
    </row>
    <row r="337" spans="2:65" s="1" customFormat="1">
      <c r="B337" s="30"/>
      <c r="D337" s="146" t="s">
        <v>1303</v>
      </c>
      <c r="F337" s="183" t="s">
        <v>1641</v>
      </c>
      <c r="I337" s="148"/>
      <c r="L337" s="30"/>
      <c r="M337" s="149"/>
      <c r="T337" s="54"/>
      <c r="AT337" s="15" t="s">
        <v>1303</v>
      </c>
      <c r="AU337" s="15" t="s">
        <v>83</v>
      </c>
    </row>
    <row r="338" spans="2:65" s="1" customFormat="1">
      <c r="B338" s="30"/>
      <c r="D338" s="182" t="s">
        <v>1301</v>
      </c>
      <c r="F338" s="181" t="s">
        <v>1640</v>
      </c>
      <c r="I338" s="148"/>
      <c r="L338" s="30"/>
      <c r="M338" s="149"/>
      <c r="T338" s="54"/>
      <c r="AT338" s="15" t="s">
        <v>1301</v>
      </c>
      <c r="AU338" s="15" t="s">
        <v>83</v>
      </c>
    </row>
    <row r="339" spans="2:65" s="11" customFormat="1" ht="22.9" customHeight="1">
      <c r="B339" s="119"/>
      <c r="D339" s="120" t="s">
        <v>73</v>
      </c>
      <c r="E339" s="129" t="s">
        <v>1611</v>
      </c>
      <c r="F339" s="129" t="s">
        <v>1610</v>
      </c>
      <c r="I339" s="122"/>
      <c r="J339" s="130">
        <f>BK339</f>
        <v>0</v>
      </c>
      <c r="L339" s="119"/>
      <c r="M339" s="124"/>
      <c r="P339" s="125">
        <f>SUM(P340:P348)</f>
        <v>0</v>
      </c>
      <c r="R339" s="125">
        <f>SUM(R340:R348)</f>
        <v>9.5E-4</v>
      </c>
      <c r="T339" s="126">
        <f>SUM(T340:T348)</f>
        <v>0</v>
      </c>
      <c r="AR339" s="120" t="s">
        <v>83</v>
      </c>
      <c r="AT339" s="127" t="s">
        <v>73</v>
      </c>
      <c r="AU339" s="127" t="s">
        <v>79</v>
      </c>
      <c r="AY339" s="120" t="s">
        <v>145</v>
      </c>
      <c r="BK339" s="128">
        <f>SUM(BK340:BK348)</f>
        <v>0</v>
      </c>
    </row>
    <row r="340" spans="2:65" s="1" customFormat="1" ht="21.75" customHeight="1">
      <c r="B340" s="30"/>
      <c r="C340" s="189" t="s">
        <v>345</v>
      </c>
      <c r="D340" s="189" t="s">
        <v>147</v>
      </c>
      <c r="E340" s="188" t="s">
        <v>1639</v>
      </c>
      <c r="F340" s="184" t="s">
        <v>1638</v>
      </c>
      <c r="G340" s="187" t="s">
        <v>171</v>
      </c>
      <c r="H340" s="186">
        <v>1</v>
      </c>
      <c r="I340" s="137"/>
      <c r="J340" s="185">
        <f>ROUND(I340*H340,2)</f>
        <v>0</v>
      </c>
      <c r="K340" s="184" t="s">
        <v>1306</v>
      </c>
      <c r="L340" s="30"/>
      <c r="M340" s="140" t="s">
        <v>1</v>
      </c>
      <c r="N340" s="141" t="s">
        <v>39</v>
      </c>
      <c r="P340" s="142">
        <f>O340*H340</f>
        <v>0</v>
      </c>
      <c r="Q340" s="142">
        <v>1.6000000000000001E-4</v>
      </c>
      <c r="R340" s="142">
        <f>Q340*H340</f>
        <v>1.6000000000000001E-4</v>
      </c>
      <c r="S340" s="142">
        <v>0</v>
      </c>
      <c r="T340" s="143">
        <f>S340*H340</f>
        <v>0</v>
      </c>
      <c r="AR340" s="144" t="s">
        <v>231</v>
      </c>
      <c r="AT340" s="144" t="s">
        <v>147</v>
      </c>
      <c r="AU340" s="144" t="s">
        <v>83</v>
      </c>
      <c r="AY340" s="15" t="s">
        <v>145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5" t="s">
        <v>79</v>
      </c>
      <c r="BK340" s="145">
        <f>ROUND(I340*H340,2)</f>
        <v>0</v>
      </c>
      <c r="BL340" s="15" t="s">
        <v>231</v>
      </c>
      <c r="BM340" s="144" t="s">
        <v>1637</v>
      </c>
    </row>
    <row r="341" spans="2:65" s="1" customFormat="1">
      <c r="B341" s="30"/>
      <c r="D341" s="146" t="s">
        <v>1303</v>
      </c>
      <c r="F341" s="183" t="s">
        <v>1636</v>
      </c>
      <c r="I341" s="148"/>
      <c r="L341" s="30"/>
      <c r="M341" s="149"/>
      <c r="T341" s="54"/>
      <c r="AT341" s="15" t="s">
        <v>1303</v>
      </c>
      <c r="AU341" s="15" t="s">
        <v>83</v>
      </c>
    </row>
    <row r="342" spans="2:65" s="1" customFormat="1">
      <c r="B342" s="30"/>
      <c r="D342" s="182" t="s">
        <v>1301</v>
      </c>
      <c r="F342" s="181" t="s">
        <v>1635</v>
      </c>
      <c r="I342" s="148"/>
      <c r="L342" s="30"/>
      <c r="M342" s="149"/>
      <c r="T342" s="54"/>
      <c r="AT342" s="15" t="s">
        <v>1301</v>
      </c>
      <c r="AU342" s="15" t="s">
        <v>83</v>
      </c>
    </row>
    <row r="343" spans="2:65" s="1" customFormat="1" ht="21.75" customHeight="1">
      <c r="B343" s="30"/>
      <c r="C343" s="189" t="s">
        <v>351</v>
      </c>
      <c r="D343" s="189" t="s">
        <v>147</v>
      </c>
      <c r="E343" s="188" t="s">
        <v>1609</v>
      </c>
      <c r="F343" s="184" t="s">
        <v>1608</v>
      </c>
      <c r="G343" s="187" t="s">
        <v>171</v>
      </c>
      <c r="H343" s="186">
        <v>2</v>
      </c>
      <c r="I343" s="137"/>
      <c r="J343" s="185">
        <f>ROUND(I343*H343,2)</f>
        <v>0</v>
      </c>
      <c r="K343" s="184" t="s">
        <v>1306</v>
      </c>
      <c r="L343" s="30"/>
      <c r="M343" s="140" t="s">
        <v>1</v>
      </c>
      <c r="N343" s="141" t="s">
        <v>39</v>
      </c>
      <c r="P343" s="142">
        <f>O343*H343</f>
        <v>0</v>
      </c>
      <c r="Q343" s="142">
        <v>3.8999999999999999E-4</v>
      </c>
      <c r="R343" s="142">
        <f>Q343*H343</f>
        <v>7.7999999999999999E-4</v>
      </c>
      <c r="S343" s="142">
        <v>0</v>
      </c>
      <c r="T343" s="143">
        <f>S343*H343</f>
        <v>0</v>
      </c>
      <c r="AR343" s="144" t="s">
        <v>231</v>
      </c>
      <c r="AT343" s="144" t="s">
        <v>147</v>
      </c>
      <c r="AU343" s="144" t="s">
        <v>83</v>
      </c>
      <c r="AY343" s="15" t="s">
        <v>145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5" t="s">
        <v>79</v>
      </c>
      <c r="BK343" s="145">
        <f>ROUND(I343*H343,2)</f>
        <v>0</v>
      </c>
      <c r="BL343" s="15" t="s">
        <v>231</v>
      </c>
      <c r="BM343" s="144" t="s">
        <v>1634</v>
      </c>
    </row>
    <row r="344" spans="2:65" s="1" customFormat="1">
      <c r="B344" s="30"/>
      <c r="D344" s="146" t="s">
        <v>1303</v>
      </c>
      <c r="F344" s="183" t="s">
        <v>1606</v>
      </c>
      <c r="I344" s="148"/>
      <c r="L344" s="30"/>
      <c r="M344" s="149"/>
      <c r="T344" s="54"/>
      <c r="AT344" s="15" t="s">
        <v>1303</v>
      </c>
      <c r="AU344" s="15" t="s">
        <v>83</v>
      </c>
    </row>
    <row r="345" spans="2:65" s="1" customFormat="1">
      <c r="B345" s="30"/>
      <c r="D345" s="182" t="s">
        <v>1301</v>
      </c>
      <c r="F345" s="181" t="s">
        <v>1605</v>
      </c>
      <c r="I345" s="148"/>
      <c r="L345" s="30"/>
      <c r="M345" s="149"/>
      <c r="T345" s="54"/>
      <c r="AT345" s="15" t="s">
        <v>1301</v>
      </c>
      <c r="AU345" s="15" t="s">
        <v>83</v>
      </c>
    </row>
    <row r="346" spans="2:65" s="1" customFormat="1" ht="21.75" customHeight="1">
      <c r="B346" s="30"/>
      <c r="C346" s="189" t="s">
        <v>341</v>
      </c>
      <c r="D346" s="189" t="s">
        <v>147</v>
      </c>
      <c r="E346" s="188" t="s">
        <v>1633</v>
      </c>
      <c r="F346" s="184" t="s">
        <v>1632</v>
      </c>
      <c r="G346" s="187" t="s">
        <v>171</v>
      </c>
      <c r="H346" s="186">
        <v>1</v>
      </c>
      <c r="I346" s="137"/>
      <c r="J346" s="185">
        <f>ROUND(I346*H346,2)</f>
        <v>0</v>
      </c>
      <c r="K346" s="184" t="s">
        <v>1306</v>
      </c>
      <c r="L346" s="30"/>
      <c r="M346" s="140" t="s">
        <v>1</v>
      </c>
      <c r="N346" s="141" t="s">
        <v>39</v>
      </c>
      <c r="P346" s="142">
        <f>O346*H346</f>
        <v>0</v>
      </c>
      <c r="Q346" s="142">
        <v>1.0000000000000001E-5</v>
      </c>
      <c r="R346" s="142">
        <f>Q346*H346</f>
        <v>1.0000000000000001E-5</v>
      </c>
      <c r="S346" s="142">
        <v>0</v>
      </c>
      <c r="T346" s="143">
        <f>S346*H346</f>
        <v>0</v>
      </c>
      <c r="AR346" s="144" t="s">
        <v>231</v>
      </c>
      <c r="AT346" s="144" t="s">
        <v>147</v>
      </c>
      <c r="AU346" s="144" t="s">
        <v>83</v>
      </c>
      <c r="AY346" s="15" t="s">
        <v>145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5" t="s">
        <v>79</v>
      </c>
      <c r="BK346" s="145">
        <f>ROUND(I346*H346,2)</f>
        <v>0</v>
      </c>
      <c r="BL346" s="15" t="s">
        <v>231</v>
      </c>
      <c r="BM346" s="144" t="s">
        <v>1631</v>
      </c>
    </row>
    <row r="347" spans="2:65" s="1" customFormat="1">
      <c r="B347" s="30"/>
      <c r="D347" s="146" t="s">
        <v>1303</v>
      </c>
      <c r="F347" s="183" t="s">
        <v>1630</v>
      </c>
      <c r="I347" s="148"/>
      <c r="L347" s="30"/>
      <c r="M347" s="149"/>
      <c r="T347" s="54"/>
      <c r="AT347" s="15" t="s">
        <v>1303</v>
      </c>
      <c r="AU347" s="15" t="s">
        <v>83</v>
      </c>
    </row>
    <row r="348" spans="2:65" s="1" customFormat="1">
      <c r="B348" s="30"/>
      <c r="D348" s="182" t="s">
        <v>1301</v>
      </c>
      <c r="F348" s="181" t="s">
        <v>1629</v>
      </c>
      <c r="I348" s="148"/>
      <c r="L348" s="30"/>
      <c r="M348" s="180"/>
      <c r="N348" s="176"/>
      <c r="O348" s="176"/>
      <c r="P348" s="176"/>
      <c r="Q348" s="176"/>
      <c r="R348" s="176"/>
      <c r="S348" s="176"/>
      <c r="T348" s="179"/>
      <c r="AT348" s="15" t="s">
        <v>1301</v>
      </c>
      <c r="AU348" s="15" t="s">
        <v>83</v>
      </c>
    </row>
    <row r="349" spans="2:65" s="1" customFormat="1" ht="6.95" customHeight="1">
      <c r="B349" s="42"/>
      <c r="C349" s="43"/>
      <c r="D349" s="43"/>
      <c r="E349" s="43"/>
      <c r="F349" s="43"/>
      <c r="G349" s="43"/>
      <c r="H349" s="43"/>
      <c r="I349" s="43"/>
      <c r="J349" s="43"/>
      <c r="K349" s="43"/>
      <c r="L349" s="30"/>
    </row>
  </sheetData>
  <sheetProtection password="CC35" sheet="1" objects="1" scenarios="1" formatColumns="0" formatRows="0" autoFilter="0"/>
  <autoFilter ref="C81:K348" xr:uid="{00000000-0009-0000-0000-000005000000}"/>
  <mergeCells count="6">
    <mergeCell ref="E74:H74"/>
    <mergeCell ref="L2:V2"/>
    <mergeCell ref="E7:H7"/>
    <mergeCell ref="E16:H16"/>
    <mergeCell ref="E25:H25"/>
    <mergeCell ref="E46:H46"/>
  </mergeCells>
  <hyperlinks>
    <hyperlink ref="F87" r:id="rId1" xr:uid="{00000000-0004-0000-0500-000000000000}"/>
    <hyperlink ref="F92" r:id="rId2" xr:uid="{00000000-0004-0000-0500-000001000000}"/>
    <hyperlink ref="F96" r:id="rId3" xr:uid="{00000000-0004-0000-0500-000002000000}"/>
    <hyperlink ref="F100" r:id="rId4" xr:uid="{00000000-0004-0000-0500-000003000000}"/>
    <hyperlink ref="F103" r:id="rId5" xr:uid="{00000000-0004-0000-0500-000004000000}"/>
    <hyperlink ref="F107" r:id="rId6" xr:uid="{00000000-0004-0000-0500-000005000000}"/>
    <hyperlink ref="F110" r:id="rId7" xr:uid="{00000000-0004-0000-0500-000006000000}"/>
    <hyperlink ref="F114" r:id="rId8" xr:uid="{00000000-0004-0000-0500-000007000000}"/>
    <hyperlink ref="F117" r:id="rId9" xr:uid="{00000000-0004-0000-0500-000008000000}"/>
    <hyperlink ref="F122" r:id="rId10" xr:uid="{00000000-0004-0000-0500-000009000000}"/>
    <hyperlink ref="F125" r:id="rId11" xr:uid="{00000000-0004-0000-0500-00000A000000}"/>
    <hyperlink ref="F128" r:id="rId12" xr:uid="{00000000-0004-0000-0500-00000B000000}"/>
    <hyperlink ref="F131" r:id="rId13" xr:uid="{00000000-0004-0000-0500-00000C000000}"/>
    <hyperlink ref="F134" r:id="rId14" xr:uid="{00000000-0004-0000-0500-00000D000000}"/>
    <hyperlink ref="F138" r:id="rId15" xr:uid="{00000000-0004-0000-0500-00000E000000}"/>
    <hyperlink ref="F141" r:id="rId16" xr:uid="{00000000-0004-0000-0500-00000F000000}"/>
    <hyperlink ref="F145" r:id="rId17" xr:uid="{00000000-0004-0000-0500-000010000000}"/>
    <hyperlink ref="F149" r:id="rId18" xr:uid="{00000000-0004-0000-0500-000011000000}"/>
    <hyperlink ref="F153" r:id="rId19" xr:uid="{00000000-0004-0000-0500-000012000000}"/>
    <hyperlink ref="F157" r:id="rId20" xr:uid="{00000000-0004-0000-0500-000013000000}"/>
    <hyperlink ref="F161" r:id="rId21" xr:uid="{00000000-0004-0000-0500-000014000000}"/>
    <hyperlink ref="F165" r:id="rId22" xr:uid="{00000000-0004-0000-0500-000015000000}"/>
    <hyperlink ref="F168" r:id="rId23" xr:uid="{00000000-0004-0000-0500-000016000000}"/>
    <hyperlink ref="F171" r:id="rId24" xr:uid="{00000000-0004-0000-0500-000017000000}"/>
    <hyperlink ref="F174" r:id="rId25" xr:uid="{00000000-0004-0000-0500-000018000000}"/>
    <hyperlink ref="F178" r:id="rId26" xr:uid="{00000000-0004-0000-0500-000019000000}"/>
    <hyperlink ref="F182" r:id="rId27" xr:uid="{00000000-0004-0000-0500-00001A000000}"/>
    <hyperlink ref="F185" r:id="rId28" xr:uid="{00000000-0004-0000-0500-00001B000000}"/>
    <hyperlink ref="F188" r:id="rId29" xr:uid="{00000000-0004-0000-0500-00001C000000}"/>
    <hyperlink ref="F191" r:id="rId30" xr:uid="{00000000-0004-0000-0500-00001D000000}"/>
    <hyperlink ref="F195" r:id="rId31" xr:uid="{00000000-0004-0000-0500-00001E000000}"/>
    <hyperlink ref="F198" r:id="rId32" xr:uid="{00000000-0004-0000-0500-00001F000000}"/>
    <hyperlink ref="F206" r:id="rId33" xr:uid="{00000000-0004-0000-0500-000020000000}"/>
    <hyperlink ref="F209" r:id="rId34" xr:uid="{00000000-0004-0000-0500-000021000000}"/>
    <hyperlink ref="F212" r:id="rId35" xr:uid="{00000000-0004-0000-0500-000022000000}"/>
    <hyperlink ref="F217" r:id="rId36" xr:uid="{00000000-0004-0000-0500-000023000000}"/>
    <hyperlink ref="F220" r:id="rId37" xr:uid="{00000000-0004-0000-0500-000024000000}"/>
    <hyperlink ref="F223" r:id="rId38" xr:uid="{00000000-0004-0000-0500-000025000000}"/>
    <hyperlink ref="F227" r:id="rId39" xr:uid="{00000000-0004-0000-0500-000026000000}"/>
    <hyperlink ref="F231" r:id="rId40" xr:uid="{00000000-0004-0000-0500-000027000000}"/>
    <hyperlink ref="F234" r:id="rId41" xr:uid="{00000000-0004-0000-0500-000028000000}"/>
    <hyperlink ref="F237" r:id="rId42" xr:uid="{00000000-0004-0000-0500-000029000000}"/>
    <hyperlink ref="F241" r:id="rId43" xr:uid="{00000000-0004-0000-0500-00002A000000}"/>
    <hyperlink ref="F244" r:id="rId44" xr:uid="{00000000-0004-0000-0500-00002B000000}"/>
    <hyperlink ref="F247" r:id="rId45" xr:uid="{00000000-0004-0000-0500-00002C000000}"/>
    <hyperlink ref="F250" r:id="rId46" xr:uid="{00000000-0004-0000-0500-00002D000000}"/>
    <hyperlink ref="F253" r:id="rId47" xr:uid="{00000000-0004-0000-0500-00002E000000}"/>
    <hyperlink ref="F256" r:id="rId48" xr:uid="{00000000-0004-0000-0500-00002F000000}"/>
    <hyperlink ref="F259" r:id="rId49" xr:uid="{00000000-0004-0000-0500-000030000000}"/>
    <hyperlink ref="F262" r:id="rId50" xr:uid="{00000000-0004-0000-0500-000031000000}"/>
    <hyperlink ref="F265" r:id="rId51" xr:uid="{00000000-0004-0000-0500-000032000000}"/>
    <hyperlink ref="F268" r:id="rId52" xr:uid="{00000000-0004-0000-0500-000033000000}"/>
    <hyperlink ref="F271" r:id="rId53" xr:uid="{00000000-0004-0000-0500-000034000000}"/>
    <hyperlink ref="F275" r:id="rId54" xr:uid="{00000000-0004-0000-0500-000035000000}"/>
    <hyperlink ref="F278" r:id="rId55" xr:uid="{00000000-0004-0000-0500-000036000000}"/>
    <hyperlink ref="F288" r:id="rId56" xr:uid="{00000000-0004-0000-0500-000037000000}"/>
    <hyperlink ref="F291" r:id="rId57" xr:uid="{00000000-0004-0000-0500-000038000000}"/>
    <hyperlink ref="F294" r:id="rId58" xr:uid="{00000000-0004-0000-0500-000039000000}"/>
    <hyperlink ref="F301" r:id="rId59" xr:uid="{00000000-0004-0000-0500-00003A000000}"/>
    <hyperlink ref="F304" r:id="rId60" xr:uid="{00000000-0004-0000-0500-00003B000000}"/>
    <hyperlink ref="F307" r:id="rId61" xr:uid="{00000000-0004-0000-0500-00003C000000}"/>
    <hyperlink ref="F310" r:id="rId62" xr:uid="{00000000-0004-0000-0500-00003D000000}"/>
    <hyperlink ref="F313" r:id="rId63" xr:uid="{00000000-0004-0000-0500-00003E000000}"/>
    <hyperlink ref="F316" r:id="rId64" xr:uid="{00000000-0004-0000-0500-00003F000000}"/>
    <hyperlink ref="F319" r:id="rId65" xr:uid="{00000000-0004-0000-0500-000040000000}"/>
    <hyperlink ref="F322" r:id="rId66" xr:uid="{00000000-0004-0000-0500-000041000000}"/>
    <hyperlink ref="F325" r:id="rId67" xr:uid="{00000000-0004-0000-0500-000042000000}"/>
    <hyperlink ref="F329" r:id="rId68" xr:uid="{00000000-0004-0000-0500-000043000000}"/>
    <hyperlink ref="F332" r:id="rId69" xr:uid="{00000000-0004-0000-0500-000044000000}"/>
    <hyperlink ref="F335" r:id="rId70" xr:uid="{00000000-0004-0000-0500-000045000000}"/>
    <hyperlink ref="F338" r:id="rId71" xr:uid="{00000000-0004-0000-0500-000046000000}"/>
    <hyperlink ref="F342" r:id="rId72" xr:uid="{00000000-0004-0000-0500-000047000000}"/>
    <hyperlink ref="F345" r:id="rId73" xr:uid="{00000000-0004-0000-0500-000048000000}"/>
    <hyperlink ref="F348" r:id="rId74" xr:uid="{00000000-0004-0000-0500-00004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36" t="s">
        <v>5</v>
      </c>
      <c r="M2" s="537"/>
      <c r="N2" s="537"/>
      <c r="O2" s="537"/>
      <c r="P2" s="537"/>
      <c r="Q2" s="537"/>
      <c r="R2" s="537"/>
      <c r="S2" s="537"/>
      <c r="T2" s="537"/>
      <c r="U2" s="537"/>
      <c r="V2" s="537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101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551" t="str">
        <f>'Rekapitulace stavby'!K6</f>
        <v>Podkrovní vestavba budovy č.p. 1 v Českém Brodě</v>
      </c>
      <c r="F7" s="552"/>
      <c r="G7" s="552"/>
      <c r="H7" s="552"/>
      <c r="L7" s="18"/>
    </row>
    <row r="8" spans="2:46" s="1" customFormat="1" ht="12" customHeight="1">
      <c r="B8" s="30"/>
      <c r="D8" s="25" t="s">
        <v>102</v>
      </c>
      <c r="L8" s="30"/>
    </row>
    <row r="9" spans="2:46" s="1" customFormat="1" ht="16.5" customHeight="1">
      <c r="B9" s="30"/>
      <c r="E9" s="530" t="s">
        <v>1247</v>
      </c>
      <c r="F9" s="550"/>
      <c r="G9" s="550"/>
      <c r="H9" s="55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30. 8. 2023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553" t="str">
        <f>'Rekapitulace stavby'!E14</f>
        <v>Vyplň údaj</v>
      </c>
      <c r="F18" s="545"/>
      <c r="G18" s="545"/>
      <c r="H18" s="545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87"/>
      <c r="E27" s="549" t="s">
        <v>1</v>
      </c>
      <c r="F27" s="549"/>
      <c r="G27" s="549"/>
      <c r="H27" s="54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34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45" customHeight="1">
      <c r="B33" s="30"/>
      <c r="D33" s="53" t="s">
        <v>38</v>
      </c>
      <c r="E33" s="25" t="s">
        <v>39</v>
      </c>
      <c r="F33" s="89">
        <f>ROUND((SUM(BE118:BE121)),  2)</f>
        <v>0</v>
      </c>
      <c r="I33" s="90">
        <v>0.21</v>
      </c>
      <c r="J33" s="89">
        <f>ROUND(((SUM(BE118:BE121))*I33),  2)</f>
        <v>0</v>
      </c>
      <c r="L33" s="30"/>
    </row>
    <row r="34" spans="2:12" s="1" customFormat="1" ht="14.45" customHeight="1">
      <c r="B34" s="30"/>
      <c r="E34" s="25" t="s">
        <v>40</v>
      </c>
      <c r="F34" s="89">
        <f>ROUND((SUM(BF118:BF121)),  2)</f>
        <v>0</v>
      </c>
      <c r="I34" s="90">
        <v>0.12</v>
      </c>
      <c r="J34" s="89">
        <f>ROUND(((SUM(BF118:BF121))*I34),  2)</f>
        <v>0</v>
      </c>
      <c r="L34" s="30"/>
    </row>
    <row r="35" spans="2:12" s="1" customFormat="1" ht="14.45" hidden="1" customHeight="1">
      <c r="B35" s="30"/>
      <c r="E35" s="25" t="s">
        <v>41</v>
      </c>
      <c r="F35" s="89">
        <f>ROUND((SUM(BG118:BG121)),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42</v>
      </c>
      <c r="F36" s="89">
        <f>ROUND((SUM(BH118:BH121)),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43</v>
      </c>
      <c r="F37" s="89">
        <f>ROUND((SUM(BI118:BI121)),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49</v>
      </c>
      <c r="E61" s="32"/>
      <c r="F61" s="97" t="s">
        <v>50</v>
      </c>
      <c r="G61" s="41" t="s">
        <v>49</v>
      </c>
      <c r="H61" s="32"/>
      <c r="I61" s="32"/>
      <c r="J61" s="98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49</v>
      </c>
      <c r="E76" s="32"/>
      <c r="F76" s="97" t="s">
        <v>50</v>
      </c>
      <c r="G76" s="41" t="s">
        <v>49</v>
      </c>
      <c r="H76" s="32"/>
      <c r="I76" s="32"/>
      <c r="J76" s="98" t="s">
        <v>50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551" t="str">
        <f>E7</f>
        <v>Podkrovní vestavba budovy č.p. 1 v Českém Brodě</v>
      </c>
      <c r="F85" s="552"/>
      <c r="G85" s="552"/>
      <c r="H85" s="552"/>
      <c r="L85" s="30"/>
    </row>
    <row r="86" spans="2:47" s="1" customFormat="1" ht="12" customHeight="1">
      <c r="B86" s="30"/>
      <c r="C86" s="25" t="s">
        <v>102</v>
      </c>
      <c r="L86" s="30"/>
    </row>
    <row r="87" spans="2:47" s="1" customFormat="1" ht="16.5" customHeight="1">
      <c r="B87" s="30"/>
      <c r="E87" s="530" t="str">
        <f>E9</f>
        <v>4 - Vzduchotechnika</v>
      </c>
      <c r="F87" s="550"/>
      <c r="G87" s="550"/>
      <c r="H87" s="550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parc. č. st. 7 v Českém Brodě</v>
      </c>
      <c r="I89" s="25" t="s">
        <v>22</v>
      </c>
      <c r="J89" s="50" t="str">
        <f>IF(J12="","",J12)</f>
        <v>30. 8. 2023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30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105</v>
      </c>
      <c r="D94" s="91"/>
      <c r="E94" s="91"/>
      <c r="F94" s="91"/>
      <c r="G94" s="91"/>
      <c r="H94" s="91"/>
      <c r="I94" s="91"/>
      <c r="J94" s="100" t="s">
        <v>106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107</v>
      </c>
      <c r="J96" s="64">
        <f>J118</f>
        <v>0</v>
      </c>
      <c r="L96" s="30"/>
      <c r="AU96" s="15" t="s">
        <v>108</v>
      </c>
    </row>
    <row r="97" spans="2:12" s="8" customFormat="1" ht="24.95" customHeight="1">
      <c r="B97" s="102"/>
      <c r="D97" s="103" t="s">
        <v>116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1248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130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551" t="str">
        <f>E7</f>
        <v>Podkrovní vestavba budovy č.p. 1 v Českém Brodě</v>
      </c>
      <c r="F108" s="552"/>
      <c r="G108" s="552"/>
      <c r="H108" s="552"/>
      <c r="L108" s="30"/>
    </row>
    <row r="109" spans="2:12" s="1" customFormat="1" ht="12" customHeight="1">
      <c r="B109" s="30"/>
      <c r="C109" s="25" t="s">
        <v>102</v>
      </c>
      <c r="L109" s="30"/>
    </row>
    <row r="110" spans="2:12" s="1" customFormat="1" ht="16.5" customHeight="1">
      <c r="B110" s="30"/>
      <c r="E110" s="530" t="str">
        <f>E9</f>
        <v>4 - Vzduchotechnika</v>
      </c>
      <c r="F110" s="550"/>
      <c r="G110" s="550"/>
      <c r="H110" s="550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>parc. č. st. 7 v Českém Brodě</v>
      </c>
      <c r="I112" s="25" t="s">
        <v>22</v>
      </c>
      <c r="J112" s="50" t="str">
        <f>IF(J12="","",J12)</f>
        <v>30. 8. 2023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 xml:space="preserve"> </v>
      </c>
      <c r="I114" s="25" t="s">
        <v>30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28</v>
      </c>
      <c r="F115" s="23" t="str">
        <f>IF(E18="","",E18)</f>
        <v>Vyplň údaj</v>
      </c>
      <c r="I115" s="25" t="s">
        <v>32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131</v>
      </c>
      <c r="D117" s="112" t="s">
        <v>59</v>
      </c>
      <c r="E117" s="112" t="s">
        <v>55</v>
      </c>
      <c r="F117" s="112" t="s">
        <v>56</v>
      </c>
      <c r="G117" s="112" t="s">
        <v>132</v>
      </c>
      <c r="H117" s="112" t="s">
        <v>133</v>
      </c>
      <c r="I117" s="112" t="s">
        <v>134</v>
      </c>
      <c r="J117" s="113" t="s">
        <v>106</v>
      </c>
      <c r="K117" s="114" t="s">
        <v>135</v>
      </c>
      <c r="L117" s="110"/>
      <c r="M117" s="57" t="s">
        <v>1</v>
      </c>
      <c r="N117" s="58" t="s">
        <v>38</v>
      </c>
      <c r="O117" s="58" t="s">
        <v>136</v>
      </c>
      <c r="P117" s="58" t="s">
        <v>137</v>
      </c>
      <c r="Q117" s="58" t="s">
        <v>138</v>
      </c>
      <c r="R117" s="58" t="s">
        <v>139</v>
      </c>
      <c r="S117" s="58" t="s">
        <v>140</v>
      </c>
      <c r="T117" s="59" t="s">
        <v>141</v>
      </c>
    </row>
    <row r="118" spans="2:65" s="1" customFormat="1" ht="22.9" customHeight="1">
      <c r="B118" s="30"/>
      <c r="C118" s="62" t="s">
        <v>142</v>
      </c>
      <c r="J118" s="115">
        <f>BK118</f>
        <v>0</v>
      </c>
      <c r="L118" s="30"/>
      <c r="M118" s="60"/>
      <c r="N118" s="51"/>
      <c r="O118" s="51"/>
      <c r="P118" s="116">
        <f>P119</f>
        <v>0</v>
      </c>
      <c r="Q118" s="51"/>
      <c r="R118" s="116">
        <f>R119</f>
        <v>0</v>
      </c>
      <c r="S118" s="51"/>
      <c r="T118" s="117">
        <f>T119</f>
        <v>0</v>
      </c>
      <c r="AT118" s="15" t="s">
        <v>73</v>
      </c>
      <c r="AU118" s="15" t="s">
        <v>108</v>
      </c>
      <c r="BK118" s="118">
        <f>BK119</f>
        <v>0</v>
      </c>
    </row>
    <row r="119" spans="2:65" s="11" customFormat="1" ht="25.9" customHeight="1">
      <c r="B119" s="119"/>
      <c r="D119" s="120" t="s">
        <v>73</v>
      </c>
      <c r="E119" s="121" t="s">
        <v>371</v>
      </c>
      <c r="F119" s="121" t="s">
        <v>372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</v>
      </c>
      <c r="T119" s="126">
        <f>T120</f>
        <v>0</v>
      </c>
      <c r="AR119" s="120" t="s">
        <v>83</v>
      </c>
      <c r="AT119" s="127" t="s">
        <v>73</v>
      </c>
      <c r="AU119" s="127" t="s">
        <v>74</v>
      </c>
      <c r="AY119" s="120" t="s">
        <v>145</v>
      </c>
      <c r="BK119" s="128">
        <f>BK120</f>
        <v>0</v>
      </c>
    </row>
    <row r="120" spans="2:65" s="11" customFormat="1" ht="22.9" customHeight="1">
      <c r="B120" s="119"/>
      <c r="D120" s="120" t="s">
        <v>73</v>
      </c>
      <c r="E120" s="129" t="s">
        <v>1249</v>
      </c>
      <c r="F120" s="129" t="s">
        <v>90</v>
      </c>
      <c r="I120" s="122"/>
      <c r="J120" s="130">
        <f>BK120</f>
        <v>0</v>
      </c>
      <c r="L120" s="119"/>
      <c r="M120" s="124"/>
      <c r="P120" s="125">
        <f>P121</f>
        <v>0</v>
      </c>
      <c r="R120" s="125">
        <f>R121</f>
        <v>0</v>
      </c>
      <c r="T120" s="126">
        <f>T121</f>
        <v>0</v>
      </c>
      <c r="AR120" s="120" t="s">
        <v>83</v>
      </c>
      <c r="AT120" s="127" t="s">
        <v>73</v>
      </c>
      <c r="AU120" s="127" t="s">
        <v>79</v>
      </c>
      <c r="AY120" s="120" t="s">
        <v>145</v>
      </c>
      <c r="BK120" s="128">
        <f>BK121</f>
        <v>0</v>
      </c>
    </row>
    <row r="121" spans="2:65" s="1" customFormat="1" ht="16.5" customHeight="1">
      <c r="B121" s="131"/>
      <c r="C121" s="132" t="s">
        <v>79</v>
      </c>
      <c r="D121" s="132" t="s">
        <v>147</v>
      </c>
      <c r="E121" s="133" t="s">
        <v>1250</v>
      </c>
      <c r="F121" s="134" t="s">
        <v>1251</v>
      </c>
      <c r="G121" s="135" t="s">
        <v>1238</v>
      </c>
      <c r="H121" s="136">
        <v>1</v>
      </c>
      <c r="I121" s="137"/>
      <c r="J121" s="138">
        <f>ROUND(I121*H121,2)</f>
        <v>0</v>
      </c>
      <c r="K121" s="139"/>
      <c r="L121" s="30"/>
      <c r="M121" s="174" t="s">
        <v>1</v>
      </c>
      <c r="N121" s="175" t="s">
        <v>39</v>
      </c>
      <c r="O121" s="176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AR121" s="144" t="s">
        <v>231</v>
      </c>
      <c r="AT121" s="144" t="s">
        <v>147</v>
      </c>
      <c r="AU121" s="144" t="s">
        <v>83</v>
      </c>
      <c r="AY121" s="15" t="s">
        <v>145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79</v>
      </c>
      <c r="BK121" s="145">
        <f>ROUND(I121*H121,2)</f>
        <v>0</v>
      </c>
      <c r="BL121" s="15" t="s">
        <v>231</v>
      </c>
      <c r="BM121" s="144" t="s">
        <v>1252</v>
      </c>
    </row>
    <row r="122" spans="2:65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30"/>
    </row>
  </sheetData>
  <autoFilter ref="C117:K121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I91"/>
  <sheetViews>
    <sheetView showGridLines="0" view="pageBreakPreview" zoomScaleSheetLayoutView="100" workbookViewId="0">
      <pane ySplit="3" topLeftCell="A6" activePane="bottomLeft" state="frozen"/>
      <selection activeCell="B11" sqref="B11"/>
      <selection pane="bottomLeft"/>
    </sheetView>
  </sheetViews>
  <sheetFormatPr defaultColWidth="10.6640625" defaultRowHeight="12.2" customHeight="1" outlineLevelRow="2"/>
  <cols>
    <col min="1" max="1" width="6.33203125" style="281" customWidth="1"/>
    <col min="2" max="2" width="14.83203125" style="281" bestFit="1" customWidth="1"/>
    <col min="3" max="3" width="91.5" style="281" customWidth="1"/>
    <col min="4" max="4" width="8.6640625" style="282" customWidth="1"/>
    <col min="5" max="5" width="13.33203125" style="282" customWidth="1"/>
    <col min="6" max="7" width="15" style="282" customWidth="1"/>
    <col min="8" max="16384" width="10.6640625" style="281"/>
  </cols>
  <sheetData>
    <row r="1" spans="1:9" s="389" customFormat="1" ht="21.2" customHeight="1">
      <c r="A1" s="388"/>
      <c r="B1" s="386" t="s">
        <v>1</v>
      </c>
      <c r="C1" s="390" t="s">
        <v>2375</v>
      </c>
      <c r="D1" s="386"/>
      <c r="E1" s="385"/>
      <c r="F1" s="385"/>
      <c r="G1" s="384"/>
    </row>
    <row r="2" spans="1:9" s="383" customFormat="1" ht="30.2" customHeight="1">
      <c r="A2" s="388"/>
      <c r="B2" s="386" t="s">
        <v>1</v>
      </c>
      <c r="C2" s="387" t="s">
        <v>90</v>
      </c>
      <c r="D2" s="386"/>
      <c r="E2" s="385"/>
      <c r="F2" s="385"/>
      <c r="G2" s="384"/>
    </row>
    <row r="3" spans="1:9" s="378" customFormat="1" ht="24.95" customHeight="1" thickBot="1">
      <c r="A3" s="379" t="s">
        <v>2286</v>
      </c>
      <c r="B3" s="382" t="s">
        <v>55</v>
      </c>
      <c r="C3" s="381" t="s">
        <v>56</v>
      </c>
      <c r="D3" s="380" t="s">
        <v>132</v>
      </c>
      <c r="E3" s="379" t="s">
        <v>2285</v>
      </c>
      <c r="F3" s="379" t="s">
        <v>2284</v>
      </c>
      <c r="G3" s="379" t="s">
        <v>2283</v>
      </c>
    </row>
    <row r="4" spans="1:9" ht="12.2" customHeight="1">
      <c r="A4" s="375"/>
      <c r="B4" s="377"/>
      <c r="C4" s="376"/>
      <c r="D4" s="375"/>
      <c r="E4" s="374"/>
      <c r="F4" s="373"/>
      <c r="G4" s="373"/>
    </row>
    <row r="5" spans="1:9" s="353" customFormat="1" ht="17.45" customHeight="1">
      <c r="A5" s="371"/>
      <c r="B5" s="370"/>
      <c r="C5" s="372" t="s">
        <v>90</v>
      </c>
      <c r="D5" s="368"/>
      <c r="E5" s="367"/>
      <c r="F5" s="367"/>
      <c r="G5" s="366"/>
    </row>
    <row r="6" spans="1:9" s="353" customFormat="1" ht="17.45" customHeight="1">
      <c r="A6" s="371"/>
      <c r="B6" s="370" t="s">
        <v>2374</v>
      </c>
      <c r="C6" s="370" t="s">
        <v>2373</v>
      </c>
      <c r="D6" s="368"/>
      <c r="E6" s="367"/>
      <c r="F6" s="367"/>
      <c r="G6" s="366">
        <f>G33</f>
        <v>0</v>
      </c>
    </row>
    <row r="7" spans="1:9" s="353" customFormat="1" ht="17.45" customHeight="1">
      <c r="A7" s="371"/>
      <c r="B7" s="370" t="s">
        <v>2372</v>
      </c>
      <c r="C7" s="370" t="s">
        <v>2371</v>
      </c>
      <c r="D7" s="368"/>
      <c r="E7" s="367"/>
      <c r="F7" s="367"/>
      <c r="G7" s="366">
        <f>G58</f>
        <v>0</v>
      </c>
    </row>
    <row r="8" spans="1:9" s="353" customFormat="1" ht="17.25" customHeight="1">
      <c r="A8" s="371"/>
      <c r="B8" s="370" t="s">
        <v>2370</v>
      </c>
      <c r="C8" s="369" t="s">
        <v>2312</v>
      </c>
      <c r="D8" s="368"/>
      <c r="E8" s="367"/>
      <c r="F8" s="367"/>
      <c r="G8" s="366">
        <f>G76</f>
        <v>0</v>
      </c>
    </row>
    <row r="9" spans="1:9" s="353" customFormat="1" ht="17.25" customHeight="1">
      <c r="A9" s="364"/>
      <c r="B9" s="363"/>
      <c r="C9" s="365" t="s">
        <v>2293</v>
      </c>
      <c r="D9" s="361"/>
      <c r="E9" s="360"/>
      <c r="F9" s="360"/>
      <c r="G9" s="359">
        <f>G83</f>
        <v>0</v>
      </c>
    </row>
    <row r="10" spans="1:9" s="353" customFormat="1" ht="17.45" customHeight="1">
      <c r="A10" s="364"/>
      <c r="B10" s="363" t="s">
        <v>2289</v>
      </c>
      <c r="C10" s="362"/>
      <c r="D10" s="361"/>
      <c r="E10" s="360"/>
      <c r="F10" s="360"/>
      <c r="G10" s="359">
        <f>SUM(G5:G9)</f>
        <v>0</v>
      </c>
    </row>
    <row r="11" spans="1:9" s="353" customFormat="1" ht="17.45" customHeight="1">
      <c r="A11" s="358"/>
      <c r="B11" s="357"/>
      <c r="C11" s="357"/>
      <c r="D11" s="356"/>
      <c r="E11" s="355"/>
      <c r="F11" s="355"/>
      <c r="G11" s="354"/>
    </row>
    <row r="12" spans="1:9" s="350" customFormat="1" ht="16.5" customHeight="1" outlineLevel="1">
      <c r="A12" s="322"/>
      <c r="B12" s="321"/>
      <c r="C12" s="334" t="s">
        <v>2369</v>
      </c>
      <c r="D12" s="352"/>
      <c r="E12" s="351"/>
      <c r="F12" s="351"/>
      <c r="G12" s="317"/>
    </row>
    <row r="13" spans="1:9" ht="240" customHeight="1" outlineLevel="2">
      <c r="A13" s="316">
        <v>1</v>
      </c>
      <c r="B13" s="327" t="s">
        <v>2368</v>
      </c>
      <c r="C13" s="340" t="s">
        <v>2367</v>
      </c>
      <c r="D13" s="300" t="s">
        <v>2290</v>
      </c>
      <c r="E13" s="299">
        <v>1</v>
      </c>
      <c r="F13" s="304">
        <v>0</v>
      </c>
      <c r="G13" s="309">
        <f t="shared" ref="G13:G23" si="0">E13*F13</f>
        <v>0</v>
      </c>
      <c r="H13" s="303"/>
      <c r="I13" s="303"/>
    </row>
    <row r="14" spans="1:9" ht="25.5" customHeight="1" outlineLevel="2">
      <c r="A14" s="316">
        <v>2</v>
      </c>
      <c r="B14" s="327" t="s">
        <v>2366</v>
      </c>
      <c r="C14" s="349" t="s">
        <v>2365</v>
      </c>
      <c r="D14" s="300" t="s">
        <v>2133</v>
      </c>
      <c r="E14" s="299">
        <v>1</v>
      </c>
      <c r="F14" s="304">
        <v>0</v>
      </c>
      <c r="G14" s="309">
        <f t="shared" si="0"/>
        <v>0</v>
      </c>
      <c r="H14" s="303"/>
      <c r="I14" s="303"/>
    </row>
    <row r="15" spans="1:9" ht="25.5" customHeight="1" outlineLevel="2">
      <c r="A15" s="316">
        <v>3</v>
      </c>
      <c r="B15" s="327" t="s">
        <v>2364</v>
      </c>
      <c r="C15" s="349" t="s">
        <v>2363</v>
      </c>
      <c r="D15" s="300" t="s">
        <v>2133</v>
      </c>
      <c r="E15" s="299">
        <v>1</v>
      </c>
      <c r="F15" s="304">
        <v>0</v>
      </c>
      <c r="G15" s="309">
        <f t="shared" si="0"/>
        <v>0</v>
      </c>
      <c r="H15" s="303"/>
      <c r="I15" s="303"/>
    </row>
    <row r="16" spans="1:9" ht="25.5" customHeight="1" outlineLevel="2">
      <c r="A16" s="316">
        <v>4</v>
      </c>
      <c r="B16" s="327" t="s">
        <v>2362</v>
      </c>
      <c r="C16" s="349" t="s">
        <v>2361</v>
      </c>
      <c r="D16" s="300" t="s">
        <v>2133</v>
      </c>
      <c r="E16" s="299">
        <v>3</v>
      </c>
      <c r="F16" s="304">
        <v>0</v>
      </c>
      <c r="G16" s="309">
        <f t="shared" si="0"/>
        <v>0</v>
      </c>
      <c r="H16" s="303"/>
      <c r="I16" s="303"/>
    </row>
    <row r="17" spans="1:9" ht="12.75" customHeight="1" outlineLevel="2">
      <c r="A17" s="316">
        <v>5</v>
      </c>
      <c r="B17" s="327" t="s">
        <v>2360</v>
      </c>
      <c r="C17" s="328" t="s">
        <v>2359</v>
      </c>
      <c r="D17" s="300" t="s">
        <v>2133</v>
      </c>
      <c r="E17" s="299">
        <v>1</v>
      </c>
      <c r="F17" s="304">
        <v>0</v>
      </c>
      <c r="G17" s="309">
        <f t="shared" si="0"/>
        <v>0</v>
      </c>
      <c r="H17" s="303"/>
      <c r="I17" s="303"/>
    </row>
    <row r="18" spans="1:9" ht="12.75" customHeight="1" outlineLevel="2">
      <c r="A18" s="316">
        <v>6</v>
      </c>
      <c r="B18" s="327" t="s">
        <v>2358</v>
      </c>
      <c r="C18" s="328" t="s">
        <v>2357</v>
      </c>
      <c r="D18" s="300" t="s">
        <v>2133</v>
      </c>
      <c r="E18" s="299">
        <v>1</v>
      </c>
      <c r="F18" s="304">
        <v>0</v>
      </c>
      <c r="G18" s="309">
        <f t="shared" si="0"/>
        <v>0</v>
      </c>
      <c r="H18" s="303"/>
      <c r="I18" s="303"/>
    </row>
    <row r="19" spans="1:9" ht="25.5" customHeight="1" outlineLevel="2">
      <c r="A19" s="316">
        <v>7</v>
      </c>
      <c r="B19" s="327" t="s">
        <v>2356</v>
      </c>
      <c r="C19" s="339" t="s">
        <v>2355</v>
      </c>
      <c r="D19" s="300" t="s">
        <v>2133</v>
      </c>
      <c r="E19" s="299">
        <v>8</v>
      </c>
      <c r="F19" s="304">
        <v>0</v>
      </c>
      <c r="G19" s="309">
        <f t="shared" si="0"/>
        <v>0</v>
      </c>
      <c r="H19" s="303"/>
      <c r="I19" s="303"/>
    </row>
    <row r="20" spans="1:9" ht="25.5" customHeight="1" outlineLevel="2">
      <c r="A20" s="316">
        <v>8</v>
      </c>
      <c r="B20" s="327" t="s">
        <v>2354</v>
      </c>
      <c r="C20" s="339" t="s">
        <v>2353</v>
      </c>
      <c r="D20" s="300" t="s">
        <v>2133</v>
      </c>
      <c r="E20" s="299">
        <v>2</v>
      </c>
      <c r="F20" s="304">
        <v>0</v>
      </c>
      <c r="G20" s="309">
        <f t="shared" si="0"/>
        <v>0</v>
      </c>
      <c r="H20" s="303"/>
      <c r="I20" s="303"/>
    </row>
    <row r="21" spans="1:9" ht="12.75" customHeight="1" outlineLevel="2">
      <c r="A21" s="316">
        <v>9</v>
      </c>
      <c r="B21" s="327" t="s">
        <v>2352</v>
      </c>
      <c r="C21" s="348" t="s">
        <v>2351</v>
      </c>
      <c r="D21" s="300" t="s">
        <v>2133</v>
      </c>
      <c r="E21" s="299">
        <v>1</v>
      </c>
      <c r="F21" s="304">
        <v>0</v>
      </c>
      <c r="G21" s="309">
        <f t="shared" si="0"/>
        <v>0</v>
      </c>
      <c r="H21" s="303"/>
      <c r="I21" s="303"/>
    </row>
    <row r="22" spans="1:9" ht="25.5" customHeight="1" outlineLevel="2">
      <c r="A22" s="316">
        <v>10</v>
      </c>
      <c r="B22" s="327" t="s">
        <v>2350</v>
      </c>
      <c r="C22" s="339" t="s">
        <v>2349</v>
      </c>
      <c r="D22" s="300" t="s">
        <v>2133</v>
      </c>
      <c r="E22" s="299">
        <v>1</v>
      </c>
      <c r="F22" s="304">
        <v>0</v>
      </c>
      <c r="G22" s="309">
        <f t="shared" si="0"/>
        <v>0</v>
      </c>
      <c r="H22" s="303"/>
      <c r="I22" s="303"/>
    </row>
    <row r="23" spans="1:9" ht="25.5" customHeight="1" outlineLevel="2">
      <c r="A23" s="316">
        <v>11</v>
      </c>
      <c r="B23" s="327" t="s">
        <v>2348</v>
      </c>
      <c r="C23" s="329" t="s">
        <v>2347</v>
      </c>
      <c r="D23" s="300" t="s">
        <v>2133</v>
      </c>
      <c r="E23" s="299">
        <v>2</v>
      </c>
      <c r="F23" s="304">
        <v>0</v>
      </c>
      <c r="G23" s="309">
        <f t="shared" si="0"/>
        <v>0</v>
      </c>
      <c r="H23" s="303"/>
      <c r="I23" s="303"/>
    </row>
    <row r="24" spans="1:9" ht="12" customHeight="1" outlineLevel="2">
      <c r="A24" s="316"/>
      <c r="B24" s="346"/>
      <c r="C24" s="311"/>
      <c r="D24" s="347"/>
      <c r="E24" s="299"/>
      <c r="F24" s="304"/>
      <c r="G24" s="309"/>
      <c r="H24" s="303"/>
      <c r="I24" s="303"/>
    </row>
    <row r="25" spans="1:9" ht="48" customHeight="1" outlineLevel="2">
      <c r="A25" s="316"/>
      <c r="B25" s="346"/>
      <c r="C25" s="311" t="s">
        <v>2318</v>
      </c>
      <c r="D25" s="338" t="s">
        <v>166</v>
      </c>
      <c r="E25" s="299">
        <v>40</v>
      </c>
      <c r="F25" s="304">
        <v>0</v>
      </c>
      <c r="G25" s="309">
        <f t="shared" ref="G25:G31" si="1">E25*F25</f>
        <v>0</v>
      </c>
      <c r="H25" s="303"/>
      <c r="I25" s="303"/>
    </row>
    <row r="26" spans="1:9" ht="48" customHeight="1" outlineLevel="2">
      <c r="A26" s="316"/>
      <c r="B26" s="346"/>
      <c r="C26" s="311" t="s">
        <v>2346</v>
      </c>
      <c r="D26" s="300" t="s">
        <v>2297</v>
      </c>
      <c r="E26" s="299">
        <v>5</v>
      </c>
      <c r="F26" s="304">
        <v>0</v>
      </c>
      <c r="G26" s="309">
        <f t="shared" si="1"/>
        <v>0</v>
      </c>
      <c r="H26" s="303"/>
      <c r="I26" s="303"/>
    </row>
    <row r="27" spans="1:9" ht="48" customHeight="1" outlineLevel="2">
      <c r="A27" s="316"/>
      <c r="B27" s="346"/>
      <c r="C27" s="311" t="s">
        <v>2345</v>
      </c>
      <c r="D27" s="300" t="s">
        <v>2297</v>
      </c>
      <c r="E27" s="299">
        <v>34</v>
      </c>
      <c r="F27" s="304">
        <v>0</v>
      </c>
      <c r="G27" s="309">
        <f t="shared" si="1"/>
        <v>0</v>
      </c>
      <c r="H27" s="303"/>
      <c r="I27" s="303"/>
    </row>
    <row r="28" spans="1:9" ht="48" customHeight="1" outlineLevel="2">
      <c r="A28" s="316"/>
      <c r="B28" s="346"/>
      <c r="C28" s="311" t="s">
        <v>2316</v>
      </c>
      <c r="D28" s="300" t="s">
        <v>2297</v>
      </c>
      <c r="E28" s="299">
        <v>8</v>
      </c>
      <c r="F28" s="304">
        <v>0</v>
      </c>
      <c r="G28" s="309">
        <f t="shared" si="1"/>
        <v>0</v>
      </c>
      <c r="H28" s="303"/>
      <c r="I28" s="303"/>
    </row>
    <row r="29" spans="1:9" ht="48" customHeight="1" outlineLevel="2">
      <c r="A29" s="316"/>
      <c r="B29" s="346"/>
      <c r="C29" s="311" t="s">
        <v>2315</v>
      </c>
      <c r="D29" s="306" t="s">
        <v>2297</v>
      </c>
      <c r="E29" s="299">
        <v>7</v>
      </c>
      <c r="F29" s="304">
        <v>0</v>
      </c>
      <c r="G29" s="309">
        <f t="shared" si="1"/>
        <v>0</v>
      </c>
      <c r="H29" s="303"/>
      <c r="I29" s="303"/>
    </row>
    <row r="30" spans="1:9" ht="36" customHeight="1" outlineLevel="2">
      <c r="A30" s="316"/>
      <c r="B30" s="315"/>
      <c r="C30" s="311" t="s">
        <v>2296</v>
      </c>
      <c r="D30" s="310" t="s">
        <v>166</v>
      </c>
      <c r="E30" s="299">
        <v>84</v>
      </c>
      <c r="F30" s="304">
        <v>0</v>
      </c>
      <c r="G30" s="309">
        <f t="shared" si="1"/>
        <v>0</v>
      </c>
      <c r="H30" s="303"/>
      <c r="I30" s="303"/>
    </row>
    <row r="31" spans="1:9" ht="12.75" customHeight="1" outlineLevel="2">
      <c r="A31" s="308"/>
      <c r="B31" s="301"/>
      <c r="C31" s="311" t="s">
        <v>2344</v>
      </c>
      <c r="D31" s="323" t="s">
        <v>166</v>
      </c>
      <c r="E31" s="299">
        <v>60</v>
      </c>
      <c r="F31" s="304">
        <v>0</v>
      </c>
      <c r="G31" s="309">
        <f t="shared" si="1"/>
        <v>0</v>
      </c>
      <c r="H31" s="303"/>
      <c r="I31" s="303"/>
    </row>
    <row r="32" spans="1:9" ht="12.75" customHeight="1" outlineLevel="2">
      <c r="A32" s="308"/>
      <c r="B32" s="301"/>
      <c r="C32" s="311"/>
      <c r="D32" s="323"/>
      <c r="E32" s="299"/>
      <c r="F32" s="304"/>
      <c r="G32" s="337"/>
      <c r="H32" s="303"/>
      <c r="I32" s="303"/>
    </row>
    <row r="33" spans="1:9" ht="16.5" customHeight="1" outlineLevel="2">
      <c r="A33" s="308"/>
      <c r="B33" s="301"/>
      <c r="C33" s="307" t="s">
        <v>2289</v>
      </c>
      <c r="D33" s="306"/>
      <c r="E33" s="305"/>
      <c r="F33" s="304"/>
      <c r="G33" s="297">
        <f>SUM(G13:G32)</f>
        <v>0</v>
      </c>
      <c r="H33" s="303"/>
      <c r="I33" s="303"/>
    </row>
    <row r="34" spans="1:9" ht="12.75" customHeight="1" outlineLevel="2">
      <c r="A34" s="308"/>
      <c r="B34" s="301"/>
      <c r="C34" s="345"/>
      <c r="D34" s="310"/>
      <c r="E34" s="299"/>
      <c r="F34" s="304"/>
      <c r="G34" s="297"/>
      <c r="H34" s="303"/>
      <c r="I34" s="303"/>
    </row>
    <row r="35" spans="1:9" ht="12" customHeight="1" outlineLevel="2">
      <c r="A35" s="308"/>
      <c r="B35" s="301"/>
      <c r="C35" s="307"/>
      <c r="D35" s="306"/>
      <c r="E35" s="336"/>
      <c r="F35" s="304"/>
      <c r="G35" s="297"/>
      <c r="H35" s="303"/>
      <c r="I35" s="303"/>
    </row>
    <row r="36" spans="1:9" ht="16.5" customHeight="1" outlineLevel="1">
      <c r="A36" s="322"/>
      <c r="B36" s="321"/>
      <c r="C36" s="334" t="s">
        <v>2343</v>
      </c>
      <c r="D36" s="344"/>
      <c r="E36" s="343"/>
      <c r="F36" s="342"/>
      <c r="G36" s="317"/>
      <c r="H36" s="303"/>
      <c r="I36" s="303"/>
    </row>
    <row r="37" spans="1:9" ht="228" customHeight="1" outlineLevel="2">
      <c r="A37" s="316">
        <v>1</v>
      </c>
      <c r="B37" s="327" t="s">
        <v>2342</v>
      </c>
      <c r="C37" s="340" t="s">
        <v>2341</v>
      </c>
      <c r="D37" s="341" t="s">
        <v>2290</v>
      </c>
      <c r="E37" s="299">
        <v>1</v>
      </c>
      <c r="F37" s="304">
        <v>0</v>
      </c>
      <c r="G37" s="309">
        <f t="shared" ref="G37:G48" si="2">E37*F37</f>
        <v>0</v>
      </c>
      <c r="H37" s="303"/>
      <c r="I37" s="303"/>
    </row>
    <row r="38" spans="1:9" ht="25.5" customHeight="1" outlineLevel="2">
      <c r="A38" s="316"/>
      <c r="B38" s="324" t="s">
        <v>2340</v>
      </c>
      <c r="C38" s="331" t="s">
        <v>2339</v>
      </c>
      <c r="D38" s="300" t="s">
        <v>2133</v>
      </c>
      <c r="E38" s="299">
        <v>1</v>
      </c>
      <c r="F38" s="304">
        <v>0</v>
      </c>
      <c r="G38" s="309">
        <f t="shared" si="2"/>
        <v>0</v>
      </c>
      <c r="H38" s="303"/>
      <c r="I38" s="303"/>
    </row>
    <row r="39" spans="1:9" ht="25.5" customHeight="1" outlineLevel="2">
      <c r="A39" s="316"/>
      <c r="B39" s="324" t="s">
        <v>2338</v>
      </c>
      <c r="C39" s="331" t="s">
        <v>2337</v>
      </c>
      <c r="D39" s="300" t="s">
        <v>2133</v>
      </c>
      <c r="E39" s="299">
        <v>1</v>
      </c>
      <c r="F39" s="304">
        <v>0</v>
      </c>
      <c r="G39" s="309">
        <f t="shared" si="2"/>
        <v>0</v>
      </c>
      <c r="H39" s="303"/>
      <c r="I39" s="303"/>
    </row>
    <row r="40" spans="1:9" ht="38.25" customHeight="1" outlineLevel="2">
      <c r="A40" s="316">
        <v>2</v>
      </c>
      <c r="B40" s="324" t="s">
        <v>2336</v>
      </c>
      <c r="C40" s="329" t="s">
        <v>2335</v>
      </c>
      <c r="D40" s="300" t="s">
        <v>2133</v>
      </c>
      <c r="E40" s="299">
        <v>4</v>
      </c>
      <c r="F40" s="304">
        <v>0</v>
      </c>
      <c r="G40" s="309">
        <f t="shared" si="2"/>
        <v>0</v>
      </c>
      <c r="H40" s="303"/>
      <c r="I40" s="303"/>
    </row>
    <row r="41" spans="1:9" ht="12.75" customHeight="1" outlineLevel="2">
      <c r="A41" s="316">
        <v>3</v>
      </c>
      <c r="B41" s="327" t="s">
        <v>2334</v>
      </c>
      <c r="C41" s="328" t="s">
        <v>2333</v>
      </c>
      <c r="D41" s="300" t="s">
        <v>2133</v>
      </c>
      <c r="E41" s="299">
        <v>2</v>
      </c>
      <c r="F41" s="304">
        <v>0</v>
      </c>
      <c r="G41" s="309">
        <f t="shared" si="2"/>
        <v>0</v>
      </c>
      <c r="H41" s="303"/>
      <c r="I41" s="303"/>
    </row>
    <row r="42" spans="1:9" ht="25.5" customHeight="1" outlineLevel="2">
      <c r="A42" s="316">
        <v>4</v>
      </c>
      <c r="B42" s="324" t="s">
        <v>2332</v>
      </c>
      <c r="C42" s="340" t="s">
        <v>2331</v>
      </c>
      <c r="D42" s="300" t="s">
        <v>2133</v>
      </c>
      <c r="E42" s="299">
        <v>1</v>
      </c>
      <c r="F42" s="304">
        <v>0</v>
      </c>
      <c r="G42" s="309">
        <f t="shared" si="2"/>
        <v>0</v>
      </c>
      <c r="H42" s="303"/>
      <c r="I42" s="303"/>
    </row>
    <row r="43" spans="1:9" ht="25.5" customHeight="1" outlineLevel="2">
      <c r="A43" s="316">
        <v>5</v>
      </c>
      <c r="B43" s="327" t="s">
        <v>2330</v>
      </c>
      <c r="C43" s="340" t="s">
        <v>2329</v>
      </c>
      <c r="D43" s="300" t="s">
        <v>2133</v>
      </c>
      <c r="E43" s="299">
        <v>1</v>
      </c>
      <c r="F43" s="304">
        <v>0</v>
      </c>
      <c r="G43" s="309">
        <f t="shared" si="2"/>
        <v>0</v>
      </c>
      <c r="H43" s="303"/>
      <c r="I43" s="303"/>
    </row>
    <row r="44" spans="1:9" ht="25.5" customHeight="1" outlineLevel="2">
      <c r="A44" s="316">
        <v>6</v>
      </c>
      <c r="B44" s="324" t="s">
        <v>2328</v>
      </c>
      <c r="C44" s="339" t="s">
        <v>2327</v>
      </c>
      <c r="D44" s="300" t="s">
        <v>2290</v>
      </c>
      <c r="E44" s="299">
        <v>1</v>
      </c>
      <c r="F44" s="304">
        <v>0</v>
      </c>
      <c r="G44" s="309">
        <f t="shared" si="2"/>
        <v>0</v>
      </c>
      <c r="H44" s="303"/>
      <c r="I44" s="303"/>
    </row>
    <row r="45" spans="1:9" ht="25.5" customHeight="1" outlineLevel="2">
      <c r="A45" s="316">
        <v>7</v>
      </c>
      <c r="B45" s="327" t="s">
        <v>2326</v>
      </c>
      <c r="C45" s="339" t="s">
        <v>2325</v>
      </c>
      <c r="D45" s="300" t="s">
        <v>2290</v>
      </c>
      <c r="E45" s="299">
        <v>1</v>
      </c>
      <c r="F45" s="304">
        <v>0</v>
      </c>
      <c r="G45" s="309">
        <f t="shared" si="2"/>
        <v>0</v>
      </c>
      <c r="H45" s="303"/>
      <c r="I45" s="303"/>
    </row>
    <row r="46" spans="1:9" ht="25.5" customHeight="1" outlineLevel="2">
      <c r="A46" s="316">
        <v>8</v>
      </c>
      <c r="B46" s="324" t="s">
        <v>2324</v>
      </c>
      <c r="C46" s="339" t="s">
        <v>2323</v>
      </c>
      <c r="D46" s="300" t="s">
        <v>2290</v>
      </c>
      <c r="E46" s="299">
        <v>2</v>
      </c>
      <c r="F46" s="304">
        <v>0</v>
      </c>
      <c r="G46" s="309">
        <f t="shared" si="2"/>
        <v>0</v>
      </c>
      <c r="H46" s="303"/>
      <c r="I46" s="303"/>
    </row>
    <row r="47" spans="1:9" ht="25.5" customHeight="1" outlineLevel="2">
      <c r="A47" s="316">
        <v>9</v>
      </c>
      <c r="B47" s="327" t="s">
        <v>2322</v>
      </c>
      <c r="C47" s="329" t="s">
        <v>2321</v>
      </c>
      <c r="D47" s="300" t="s">
        <v>2133</v>
      </c>
      <c r="E47" s="299">
        <v>2</v>
      </c>
      <c r="F47" s="304">
        <v>0</v>
      </c>
      <c r="G47" s="309">
        <f t="shared" si="2"/>
        <v>0</v>
      </c>
      <c r="H47" s="303"/>
      <c r="I47" s="303"/>
    </row>
    <row r="48" spans="1:9" ht="25.5" customHeight="1" outlineLevel="2">
      <c r="A48" s="316">
        <v>10</v>
      </c>
      <c r="B48" s="324" t="s">
        <v>2320</v>
      </c>
      <c r="C48" s="329" t="s">
        <v>2319</v>
      </c>
      <c r="D48" s="300" t="s">
        <v>2133</v>
      </c>
      <c r="E48" s="299">
        <v>2</v>
      </c>
      <c r="F48" s="304">
        <v>0</v>
      </c>
      <c r="G48" s="309">
        <f t="shared" si="2"/>
        <v>0</v>
      </c>
      <c r="H48" s="303"/>
      <c r="I48" s="303"/>
    </row>
    <row r="49" spans="1:9" ht="13.5" customHeight="1" outlineLevel="2">
      <c r="A49" s="308"/>
      <c r="B49" s="324"/>
      <c r="C49" s="331"/>
      <c r="D49" s="300"/>
      <c r="E49" s="299"/>
      <c r="F49" s="304"/>
      <c r="G49" s="337"/>
      <c r="H49" s="303"/>
      <c r="I49" s="303"/>
    </row>
    <row r="50" spans="1:9" ht="48" customHeight="1" outlineLevel="2">
      <c r="A50" s="308"/>
      <c r="B50" s="324"/>
      <c r="C50" s="311" t="s">
        <v>2318</v>
      </c>
      <c r="D50" s="338" t="s">
        <v>166</v>
      </c>
      <c r="E50" s="299">
        <v>1</v>
      </c>
      <c r="F50" s="304">
        <v>0</v>
      </c>
      <c r="G50" s="309">
        <f t="shared" ref="G50:G56" si="3">E50*F50</f>
        <v>0</v>
      </c>
      <c r="H50" s="303"/>
      <c r="I50" s="303"/>
    </row>
    <row r="51" spans="1:9" ht="38.25" customHeight="1" outlineLevel="2">
      <c r="A51" s="308"/>
      <c r="B51" s="324"/>
      <c r="C51" s="311" t="s">
        <v>2317</v>
      </c>
      <c r="D51" s="300" t="s">
        <v>2297</v>
      </c>
      <c r="E51" s="299">
        <v>28</v>
      </c>
      <c r="F51" s="304">
        <v>0</v>
      </c>
      <c r="G51" s="309">
        <f t="shared" si="3"/>
        <v>0</v>
      </c>
      <c r="H51" s="303"/>
      <c r="I51" s="303"/>
    </row>
    <row r="52" spans="1:9" ht="38.25" customHeight="1" outlineLevel="2">
      <c r="A52" s="308"/>
      <c r="B52" s="324"/>
      <c r="C52" s="311" t="s">
        <v>2316</v>
      </c>
      <c r="D52" s="300" t="s">
        <v>2297</v>
      </c>
      <c r="E52" s="299">
        <v>14</v>
      </c>
      <c r="F52" s="304">
        <v>0</v>
      </c>
      <c r="G52" s="309">
        <f t="shared" si="3"/>
        <v>0</v>
      </c>
      <c r="H52" s="303"/>
      <c r="I52" s="303"/>
    </row>
    <row r="53" spans="1:9" ht="38.25" customHeight="1" outlineLevel="2">
      <c r="A53" s="308"/>
      <c r="B53" s="324"/>
      <c r="C53" s="311" t="s">
        <v>2315</v>
      </c>
      <c r="D53" s="306" t="s">
        <v>2297</v>
      </c>
      <c r="E53" s="299">
        <v>8</v>
      </c>
      <c r="F53" s="304">
        <v>0</v>
      </c>
      <c r="G53" s="309">
        <f t="shared" si="3"/>
        <v>0</v>
      </c>
      <c r="H53" s="303"/>
      <c r="I53" s="303"/>
    </row>
    <row r="54" spans="1:9" ht="25.5" customHeight="1" outlineLevel="2">
      <c r="A54" s="308"/>
      <c r="B54" s="324"/>
      <c r="C54" s="325" t="s">
        <v>2314</v>
      </c>
      <c r="D54" s="300" t="s">
        <v>2297</v>
      </c>
      <c r="E54" s="299">
        <v>2</v>
      </c>
      <c r="F54" s="304">
        <v>0</v>
      </c>
      <c r="G54" s="309">
        <f t="shared" si="3"/>
        <v>0</v>
      </c>
      <c r="H54" s="303"/>
      <c r="I54" s="303"/>
    </row>
    <row r="55" spans="1:9" ht="25.5" customHeight="1" outlineLevel="2">
      <c r="A55" s="308"/>
      <c r="B55" s="324"/>
      <c r="C55" s="325" t="s">
        <v>2313</v>
      </c>
      <c r="D55" s="300" t="s">
        <v>2297</v>
      </c>
      <c r="E55" s="299">
        <v>2</v>
      </c>
      <c r="F55" s="304">
        <v>0</v>
      </c>
      <c r="G55" s="309">
        <f t="shared" si="3"/>
        <v>0</v>
      </c>
      <c r="H55" s="303"/>
      <c r="I55" s="303"/>
    </row>
    <row r="56" spans="1:9" ht="38.25" customHeight="1" outlineLevel="2">
      <c r="A56" s="308"/>
      <c r="B56" s="324"/>
      <c r="C56" s="311" t="s">
        <v>2296</v>
      </c>
      <c r="D56" s="310" t="s">
        <v>166</v>
      </c>
      <c r="E56" s="299">
        <v>16</v>
      </c>
      <c r="F56" s="304">
        <v>0</v>
      </c>
      <c r="G56" s="309">
        <f t="shared" si="3"/>
        <v>0</v>
      </c>
      <c r="H56" s="303"/>
      <c r="I56" s="303"/>
    </row>
    <row r="57" spans="1:9" ht="12.75" customHeight="1" outlineLevel="2">
      <c r="A57" s="308"/>
      <c r="B57" s="324"/>
      <c r="C57" s="311"/>
      <c r="D57" s="323"/>
      <c r="E57" s="299"/>
      <c r="F57" s="304"/>
      <c r="G57" s="337"/>
      <c r="H57" s="303"/>
      <c r="I57" s="303"/>
    </row>
    <row r="58" spans="1:9" ht="16.5" customHeight="1" outlineLevel="2">
      <c r="A58" s="302"/>
      <c r="B58" s="301"/>
      <c r="C58" s="307" t="s">
        <v>2289</v>
      </c>
      <c r="D58" s="306"/>
      <c r="E58" s="305"/>
      <c r="F58" s="304"/>
      <c r="G58" s="297">
        <f>SUM(G37:G57)</f>
        <v>0</v>
      </c>
      <c r="H58" s="303"/>
      <c r="I58" s="303"/>
    </row>
    <row r="59" spans="1:9" ht="12.2" customHeight="1" outlineLevel="2">
      <c r="A59" s="302"/>
      <c r="B59" s="301"/>
      <c r="C59" s="307"/>
      <c r="D59" s="306"/>
      <c r="E59" s="336"/>
      <c r="F59" s="304"/>
      <c r="G59" s="297"/>
      <c r="H59" s="303"/>
      <c r="I59" s="303"/>
    </row>
    <row r="60" spans="1:9" ht="12.2" customHeight="1" outlineLevel="2">
      <c r="A60" s="302"/>
      <c r="B60" s="301"/>
      <c r="C60" s="307"/>
      <c r="D60" s="306"/>
      <c r="E60" s="336"/>
      <c r="F60" s="335"/>
      <c r="G60" s="297"/>
      <c r="H60" s="303"/>
      <c r="I60" s="303"/>
    </row>
    <row r="61" spans="1:9" ht="16.5" customHeight="1" outlineLevel="1">
      <c r="A61" s="322"/>
      <c r="B61" s="321"/>
      <c r="C61" s="334" t="s">
        <v>2312</v>
      </c>
      <c r="D61" s="333"/>
      <c r="E61" s="318"/>
      <c r="F61" s="332"/>
      <c r="G61" s="317"/>
      <c r="H61" s="303"/>
      <c r="I61" s="303"/>
    </row>
    <row r="62" spans="1:9" ht="25.5" customHeight="1" outlineLevel="2">
      <c r="A62" s="316">
        <v>1</v>
      </c>
      <c r="B62" s="327" t="s">
        <v>2311</v>
      </c>
      <c r="C62" s="331" t="s">
        <v>2310</v>
      </c>
      <c r="D62" s="300" t="s">
        <v>2133</v>
      </c>
      <c r="E62" s="299">
        <v>1</v>
      </c>
      <c r="F62" s="304">
        <v>0</v>
      </c>
      <c r="G62" s="309">
        <f>E62*F62</f>
        <v>0</v>
      </c>
      <c r="H62" s="330"/>
      <c r="I62" s="330"/>
    </row>
    <row r="63" spans="1:9" ht="25.5" customHeight="1" outlineLevel="2">
      <c r="A63" s="316">
        <v>2</v>
      </c>
      <c r="B63" s="327" t="s">
        <v>2309</v>
      </c>
      <c r="C63" s="331" t="s">
        <v>2308</v>
      </c>
      <c r="D63" s="300" t="s">
        <v>2133</v>
      </c>
      <c r="E63" s="299">
        <v>3</v>
      </c>
      <c r="F63" s="304">
        <v>0</v>
      </c>
      <c r="G63" s="309">
        <f>E63*F63</f>
        <v>0</v>
      </c>
      <c r="H63" s="330"/>
      <c r="I63" s="330"/>
    </row>
    <row r="64" spans="1:9" ht="25.5" customHeight="1" outlineLevel="2">
      <c r="A64" s="316">
        <v>3</v>
      </c>
      <c r="B64" s="327" t="s">
        <v>2307</v>
      </c>
      <c r="C64" s="331" t="s">
        <v>2306</v>
      </c>
      <c r="D64" s="300" t="s">
        <v>2133</v>
      </c>
      <c r="E64" s="299">
        <v>2</v>
      </c>
      <c r="F64" s="304">
        <v>0</v>
      </c>
      <c r="G64" s="309">
        <f>E64*F64</f>
        <v>0</v>
      </c>
      <c r="H64" s="330"/>
      <c r="I64" s="330"/>
    </row>
    <row r="65" spans="1:9" ht="25.5" customHeight="1" outlineLevel="2">
      <c r="A65" s="316">
        <v>4</v>
      </c>
      <c r="B65" s="327" t="s">
        <v>2305</v>
      </c>
      <c r="C65" s="329" t="s">
        <v>2304</v>
      </c>
      <c r="D65" s="300" t="s">
        <v>2133</v>
      </c>
      <c r="E65" s="299">
        <v>4</v>
      </c>
      <c r="F65" s="304">
        <v>0</v>
      </c>
      <c r="G65" s="309">
        <f>E65*F65</f>
        <v>0</v>
      </c>
      <c r="H65" s="303"/>
      <c r="I65" s="303"/>
    </row>
    <row r="66" spans="1:9" ht="12.75" customHeight="1" outlineLevel="2">
      <c r="A66" s="316">
        <v>5</v>
      </c>
      <c r="B66" s="327" t="s">
        <v>2303</v>
      </c>
      <c r="C66" s="328" t="s">
        <v>2302</v>
      </c>
      <c r="D66" s="300" t="s">
        <v>2133</v>
      </c>
      <c r="E66" s="299">
        <v>1</v>
      </c>
      <c r="F66" s="304">
        <v>0</v>
      </c>
      <c r="G66" s="309">
        <f>E66*F66</f>
        <v>0</v>
      </c>
      <c r="H66" s="303"/>
      <c r="I66" s="303"/>
    </row>
    <row r="67" spans="1:9" ht="12.2" customHeight="1" outlineLevel="2">
      <c r="A67" s="316"/>
      <c r="B67" s="327"/>
      <c r="C67" s="326"/>
      <c r="D67" s="300"/>
      <c r="E67" s="299"/>
      <c r="F67" s="304"/>
      <c r="G67" s="309"/>
      <c r="H67" s="303"/>
      <c r="I67" s="303"/>
    </row>
    <row r="68" spans="1:9" ht="38.25" customHeight="1" outlineLevel="2">
      <c r="A68" s="316"/>
      <c r="B68" s="324"/>
      <c r="C68" s="311" t="s">
        <v>2301</v>
      </c>
      <c r="D68" s="300" t="s">
        <v>2297</v>
      </c>
      <c r="E68" s="299">
        <v>5</v>
      </c>
      <c r="F68" s="304">
        <v>0</v>
      </c>
      <c r="G68" s="309">
        <f t="shared" ref="G68:G74" si="4">E68*F68</f>
        <v>0</v>
      </c>
      <c r="H68" s="303"/>
      <c r="I68" s="303"/>
    </row>
    <row r="69" spans="1:9" ht="38.25" customHeight="1" outlineLevel="2">
      <c r="A69" s="316"/>
      <c r="B69" s="324"/>
      <c r="C69" s="311" t="s">
        <v>2300</v>
      </c>
      <c r="D69" s="306" t="s">
        <v>2297</v>
      </c>
      <c r="E69" s="299">
        <v>1</v>
      </c>
      <c r="F69" s="304">
        <v>0</v>
      </c>
      <c r="G69" s="309">
        <f t="shared" si="4"/>
        <v>0</v>
      </c>
      <c r="H69" s="303"/>
      <c r="I69" s="303"/>
    </row>
    <row r="70" spans="1:9" ht="38.25" customHeight="1" outlineLevel="2">
      <c r="A70" s="316"/>
      <c r="B70" s="324"/>
      <c r="C70" s="311" t="s">
        <v>2299</v>
      </c>
      <c r="D70" s="306" t="s">
        <v>2297</v>
      </c>
      <c r="E70" s="299">
        <v>3</v>
      </c>
      <c r="F70" s="304">
        <v>0</v>
      </c>
      <c r="G70" s="309">
        <f t="shared" si="4"/>
        <v>0</v>
      </c>
      <c r="H70" s="303"/>
      <c r="I70" s="303"/>
    </row>
    <row r="71" spans="1:9" ht="25.5" customHeight="1" outlineLevel="2">
      <c r="A71" s="316"/>
      <c r="B71" s="324"/>
      <c r="C71" s="325" t="s">
        <v>2298</v>
      </c>
      <c r="D71" s="300" t="s">
        <v>2297</v>
      </c>
      <c r="E71" s="299">
        <v>8</v>
      </c>
      <c r="F71" s="304">
        <v>0</v>
      </c>
      <c r="G71" s="309">
        <f t="shared" si="4"/>
        <v>0</v>
      </c>
      <c r="H71" s="303"/>
      <c r="I71" s="303"/>
    </row>
    <row r="72" spans="1:9" ht="36" customHeight="1" outlineLevel="2">
      <c r="A72" s="316"/>
      <c r="B72" s="324"/>
      <c r="C72" s="311" t="s">
        <v>2296</v>
      </c>
      <c r="D72" s="310" t="s">
        <v>166</v>
      </c>
      <c r="E72" s="299">
        <v>2</v>
      </c>
      <c r="F72" s="304">
        <v>0</v>
      </c>
      <c r="G72" s="309">
        <f t="shared" si="4"/>
        <v>0</v>
      </c>
      <c r="H72" s="303"/>
      <c r="I72" s="303"/>
    </row>
    <row r="73" spans="1:9" ht="36" customHeight="1" outlineLevel="2">
      <c r="A73" s="308"/>
      <c r="B73" s="324"/>
      <c r="C73" s="311" t="s">
        <v>2295</v>
      </c>
      <c r="D73" s="323" t="s">
        <v>166</v>
      </c>
      <c r="E73" s="299">
        <v>1</v>
      </c>
      <c r="F73" s="304">
        <v>0</v>
      </c>
      <c r="G73" s="309">
        <f t="shared" si="4"/>
        <v>0</v>
      </c>
      <c r="H73" s="303"/>
      <c r="I73" s="303"/>
    </row>
    <row r="74" spans="1:9" ht="12.75" customHeight="1" outlineLevel="2">
      <c r="A74" s="308"/>
      <c r="B74" s="324"/>
      <c r="C74" s="311" t="s">
        <v>2294</v>
      </c>
      <c r="D74" s="323" t="s">
        <v>166</v>
      </c>
      <c r="E74" s="299">
        <v>2</v>
      </c>
      <c r="F74" s="304">
        <v>0</v>
      </c>
      <c r="G74" s="309">
        <f t="shared" si="4"/>
        <v>0</v>
      </c>
      <c r="H74" s="303"/>
      <c r="I74" s="303"/>
    </row>
    <row r="75" spans="1:9" ht="12.75" customHeight="1" outlineLevel="2">
      <c r="A75" s="308"/>
      <c r="B75" s="324"/>
      <c r="C75" s="311"/>
      <c r="D75" s="323"/>
      <c r="E75" s="299"/>
      <c r="F75" s="304"/>
      <c r="G75" s="309"/>
      <c r="H75" s="303"/>
      <c r="I75" s="303"/>
    </row>
    <row r="76" spans="1:9" ht="16.5" customHeight="1" outlineLevel="2">
      <c r="A76" s="302"/>
      <c r="B76" s="301"/>
      <c r="C76" s="307" t="s">
        <v>2289</v>
      </c>
      <c r="D76" s="306"/>
      <c r="E76" s="305"/>
      <c r="F76" s="304"/>
      <c r="G76" s="297">
        <f>SUM(G62:G75)</f>
        <v>0</v>
      </c>
      <c r="H76" s="303"/>
      <c r="I76" s="303"/>
    </row>
    <row r="77" spans="1:9" ht="12.2" customHeight="1" outlineLevel="2">
      <c r="A77" s="302"/>
      <c r="B77" s="301"/>
      <c r="C77" s="293"/>
      <c r="D77" s="300"/>
      <c r="E77" s="299"/>
      <c r="F77" s="304"/>
      <c r="G77" s="297"/>
      <c r="H77" s="303"/>
      <c r="I77" s="303"/>
    </row>
    <row r="78" spans="1:9" ht="12.2" customHeight="1" outlineLevel="2">
      <c r="A78" s="302"/>
      <c r="B78" s="301"/>
      <c r="C78" s="293"/>
      <c r="D78" s="300"/>
      <c r="E78" s="299"/>
      <c r="F78" s="304"/>
      <c r="G78" s="297"/>
      <c r="H78" s="303"/>
      <c r="I78" s="303"/>
    </row>
    <row r="79" spans="1:9" ht="16.5" customHeight="1" outlineLevel="1">
      <c r="A79" s="322"/>
      <c r="B79" s="321"/>
      <c r="C79" s="320" t="s">
        <v>2293</v>
      </c>
      <c r="D79" s="319"/>
      <c r="E79" s="318"/>
      <c r="F79" s="304"/>
      <c r="G79" s="317"/>
      <c r="H79" s="303"/>
      <c r="I79" s="303"/>
    </row>
    <row r="80" spans="1:9" ht="12" customHeight="1" outlineLevel="2">
      <c r="A80" s="316">
        <v>1</v>
      </c>
      <c r="B80" s="315"/>
      <c r="C80" s="314" t="s">
        <v>2292</v>
      </c>
      <c r="D80" s="300" t="s">
        <v>2290</v>
      </c>
      <c r="E80" s="299">
        <v>1</v>
      </c>
      <c r="F80" s="304">
        <v>0</v>
      </c>
      <c r="G80" s="309">
        <f>E80*F80</f>
        <v>0</v>
      </c>
      <c r="H80" s="303"/>
      <c r="I80" s="303"/>
    </row>
    <row r="81" spans="1:9" ht="12" customHeight="1" outlineLevel="2">
      <c r="A81" s="308">
        <v>2</v>
      </c>
      <c r="B81" s="301"/>
      <c r="C81" s="313" t="s">
        <v>2291</v>
      </c>
      <c r="D81" s="300" t="s">
        <v>2290</v>
      </c>
      <c r="E81" s="312">
        <v>1</v>
      </c>
      <c r="F81" s="304">
        <v>0</v>
      </c>
      <c r="G81" s="309">
        <f>E81*F81</f>
        <v>0</v>
      </c>
      <c r="H81" s="303"/>
      <c r="I81" s="303"/>
    </row>
    <row r="82" spans="1:9" ht="12" customHeight="1" outlineLevel="2">
      <c r="A82" s="308"/>
      <c r="B82" s="301"/>
      <c r="C82" s="311"/>
      <c r="D82" s="310"/>
      <c r="E82" s="299"/>
      <c r="F82" s="304"/>
      <c r="G82" s="309"/>
      <c r="H82" s="303"/>
      <c r="I82" s="303"/>
    </row>
    <row r="83" spans="1:9" ht="12" customHeight="1" outlineLevel="2">
      <c r="A83" s="308"/>
      <c r="B83" s="301"/>
      <c r="C83" s="307" t="s">
        <v>2289</v>
      </c>
      <c r="D83" s="306"/>
      <c r="E83" s="305"/>
      <c r="F83" s="304"/>
      <c r="G83" s="297">
        <f>SUM(G80:G82)</f>
        <v>0</v>
      </c>
      <c r="H83" s="303"/>
      <c r="I83" s="303"/>
    </row>
    <row r="84" spans="1:9" ht="12.2" customHeight="1" outlineLevel="2">
      <c r="A84" s="302"/>
      <c r="B84" s="301"/>
      <c r="C84" s="293"/>
      <c r="D84" s="300"/>
      <c r="E84" s="299"/>
      <c r="F84" s="298"/>
      <c r="G84" s="297"/>
    </row>
    <row r="85" spans="1:9" ht="12.2" customHeight="1" outlineLevel="2">
      <c r="A85" s="302"/>
      <c r="B85" s="301"/>
      <c r="C85" s="293"/>
      <c r="D85" s="300"/>
      <c r="E85" s="299"/>
      <c r="F85" s="298"/>
      <c r="G85" s="297"/>
    </row>
    <row r="86" spans="1:9" ht="78.75" customHeight="1">
      <c r="A86" s="295"/>
      <c r="B86" s="294"/>
      <c r="C86" s="296" t="s">
        <v>2288</v>
      </c>
      <c r="D86" s="292"/>
      <c r="E86" s="291"/>
      <c r="F86" s="290"/>
      <c r="G86" s="289"/>
    </row>
    <row r="87" spans="1:9" ht="12.2" customHeight="1">
      <c r="A87" s="295"/>
      <c r="B87" s="294"/>
      <c r="C87" s="293"/>
      <c r="D87" s="292"/>
      <c r="E87" s="291"/>
      <c r="F87" s="290"/>
      <c r="G87" s="289"/>
    </row>
    <row r="88" spans="1:9" ht="12.2" customHeight="1">
      <c r="A88" s="288"/>
      <c r="B88" s="287"/>
      <c r="C88" s="286"/>
      <c r="D88" s="285"/>
      <c r="E88" s="284"/>
      <c r="F88" s="284"/>
      <c r="G88" s="283"/>
    </row>
    <row r="89" spans="1:9" ht="12.2" customHeight="1">
      <c r="A89" s="288"/>
      <c r="B89" s="287"/>
      <c r="C89" s="286"/>
      <c r="D89" s="285"/>
      <c r="E89" s="284"/>
      <c r="F89" s="284"/>
      <c r="G89" s="283"/>
    </row>
    <row r="90" spans="1:9" ht="12.2" customHeight="1">
      <c r="A90" s="288"/>
      <c r="B90" s="287"/>
      <c r="C90" s="286"/>
      <c r="D90" s="285"/>
      <c r="E90" s="284"/>
      <c r="F90" s="284"/>
      <c r="G90" s="283"/>
    </row>
    <row r="91" spans="1:9" ht="12.2" customHeight="1">
      <c r="A91" s="288"/>
      <c r="B91" s="287"/>
      <c r="C91" s="286"/>
      <c r="D91" s="285"/>
      <c r="E91" s="284"/>
      <c r="F91" s="284"/>
      <c r="G91" s="283"/>
    </row>
  </sheetData>
  <printOptions horizontalCentered="1"/>
  <pageMargins left="0.39370078740157483" right="0.39370078740157483" top="0.86614173228346458" bottom="0.47244094488188981" header="0.47244094488188981" footer="0.23622047244094491"/>
  <pageSetup paperSize="9" scale="62" fitToHeight="0" orientation="portrait" r:id="rId1"/>
  <headerFooter alignWithMargins="0">
    <oddFooter>&amp;C&amp;"Arial,Obyčejné"&amp;9Stránka &amp;P z &amp;N&amp;R&amp;"Arial,Obyčejné"&amp;9&amp;A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36" t="s">
        <v>5</v>
      </c>
      <c r="M2" s="537"/>
      <c r="N2" s="537"/>
      <c r="O2" s="537"/>
      <c r="P2" s="537"/>
      <c r="Q2" s="537"/>
      <c r="R2" s="537"/>
      <c r="S2" s="537"/>
      <c r="T2" s="537"/>
      <c r="U2" s="537"/>
      <c r="V2" s="537"/>
      <c r="AT2" s="15" t="s">
        <v>94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101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551" t="str">
        <f>'Rekapitulace stavby'!K6</f>
        <v>Podkrovní vestavba budovy č.p. 1 v Českém Brodě</v>
      </c>
      <c r="F7" s="552"/>
      <c r="G7" s="552"/>
      <c r="H7" s="552"/>
      <c r="L7" s="18"/>
    </row>
    <row r="8" spans="2:46" s="1" customFormat="1" ht="12" customHeight="1">
      <c r="B8" s="30"/>
      <c r="D8" s="25" t="s">
        <v>102</v>
      </c>
      <c r="L8" s="30"/>
    </row>
    <row r="9" spans="2:46" s="1" customFormat="1" ht="16.5" customHeight="1">
      <c r="B9" s="30"/>
      <c r="E9" s="530" t="s">
        <v>1253</v>
      </c>
      <c r="F9" s="550"/>
      <c r="G9" s="550"/>
      <c r="H9" s="55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30. 8. 2023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553" t="str">
        <f>'Rekapitulace stavby'!E14</f>
        <v>Vyplň údaj</v>
      </c>
      <c r="F18" s="545"/>
      <c r="G18" s="545"/>
      <c r="H18" s="545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87"/>
      <c r="E27" s="549" t="s">
        <v>1</v>
      </c>
      <c r="F27" s="549"/>
      <c r="G27" s="549"/>
      <c r="H27" s="54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34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45" customHeight="1">
      <c r="B33" s="30"/>
      <c r="D33" s="53" t="s">
        <v>38</v>
      </c>
      <c r="E33" s="25" t="s">
        <v>39</v>
      </c>
      <c r="F33" s="89">
        <f>ROUND((SUM(BE118:BE122)),  2)</f>
        <v>0</v>
      </c>
      <c r="I33" s="90">
        <v>0.21</v>
      </c>
      <c r="J33" s="89">
        <f>ROUND(((SUM(BE118:BE122))*I33),  2)</f>
        <v>0</v>
      </c>
      <c r="L33" s="30"/>
    </row>
    <row r="34" spans="2:12" s="1" customFormat="1" ht="14.45" customHeight="1">
      <c r="B34" s="30"/>
      <c r="E34" s="25" t="s">
        <v>40</v>
      </c>
      <c r="F34" s="89">
        <f>ROUND((SUM(BF118:BF122)),  2)</f>
        <v>0</v>
      </c>
      <c r="I34" s="90">
        <v>0.12</v>
      </c>
      <c r="J34" s="89">
        <f>ROUND(((SUM(BF118:BF122))*I34),  2)</f>
        <v>0</v>
      </c>
      <c r="L34" s="30"/>
    </row>
    <row r="35" spans="2:12" s="1" customFormat="1" ht="14.45" hidden="1" customHeight="1">
      <c r="B35" s="30"/>
      <c r="E35" s="25" t="s">
        <v>41</v>
      </c>
      <c r="F35" s="89">
        <f>ROUND((SUM(BG118:BG122)),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42</v>
      </c>
      <c r="F36" s="89">
        <f>ROUND((SUM(BH118:BH122)),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43</v>
      </c>
      <c r="F37" s="89">
        <f>ROUND((SUM(BI118:BI122)),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49</v>
      </c>
      <c r="E61" s="32"/>
      <c r="F61" s="97" t="s">
        <v>50</v>
      </c>
      <c r="G61" s="41" t="s">
        <v>49</v>
      </c>
      <c r="H61" s="32"/>
      <c r="I61" s="32"/>
      <c r="J61" s="98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49</v>
      </c>
      <c r="E76" s="32"/>
      <c r="F76" s="97" t="s">
        <v>50</v>
      </c>
      <c r="G76" s="41" t="s">
        <v>49</v>
      </c>
      <c r="H76" s="32"/>
      <c r="I76" s="32"/>
      <c r="J76" s="98" t="s">
        <v>50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551" t="str">
        <f>E7</f>
        <v>Podkrovní vestavba budovy č.p. 1 v Českém Brodě</v>
      </c>
      <c r="F85" s="552"/>
      <c r="G85" s="552"/>
      <c r="H85" s="552"/>
      <c r="L85" s="30"/>
    </row>
    <row r="86" spans="2:47" s="1" customFormat="1" ht="12" customHeight="1">
      <c r="B86" s="30"/>
      <c r="C86" s="25" t="s">
        <v>102</v>
      </c>
      <c r="L86" s="30"/>
    </row>
    <row r="87" spans="2:47" s="1" customFormat="1" ht="16.5" customHeight="1">
      <c r="B87" s="30"/>
      <c r="E87" s="530" t="str">
        <f>E9</f>
        <v>5 - Elektroinstalace - silnoproud</v>
      </c>
      <c r="F87" s="550"/>
      <c r="G87" s="550"/>
      <c r="H87" s="550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parc. č. st. 7 v Českém Brodě</v>
      </c>
      <c r="I89" s="25" t="s">
        <v>22</v>
      </c>
      <c r="J89" s="50" t="str">
        <f>IF(J12="","",J12)</f>
        <v>30. 8. 2023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30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105</v>
      </c>
      <c r="D94" s="91"/>
      <c r="E94" s="91"/>
      <c r="F94" s="91"/>
      <c r="G94" s="91"/>
      <c r="H94" s="91"/>
      <c r="I94" s="91"/>
      <c r="J94" s="100" t="s">
        <v>106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107</v>
      </c>
      <c r="J96" s="64">
        <f>J118</f>
        <v>0</v>
      </c>
      <c r="L96" s="30"/>
      <c r="AU96" s="15" t="s">
        <v>108</v>
      </c>
    </row>
    <row r="97" spans="2:12" s="8" customFormat="1" ht="24.95" customHeight="1">
      <c r="B97" s="102"/>
      <c r="D97" s="103" t="s">
        <v>116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1254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130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551" t="str">
        <f>E7</f>
        <v>Podkrovní vestavba budovy č.p. 1 v Českém Brodě</v>
      </c>
      <c r="F108" s="552"/>
      <c r="G108" s="552"/>
      <c r="H108" s="552"/>
      <c r="L108" s="30"/>
    </row>
    <row r="109" spans="2:12" s="1" customFormat="1" ht="12" customHeight="1">
      <c r="B109" s="30"/>
      <c r="C109" s="25" t="s">
        <v>102</v>
      </c>
      <c r="L109" s="30"/>
    </row>
    <row r="110" spans="2:12" s="1" customFormat="1" ht="16.5" customHeight="1">
      <c r="B110" s="30"/>
      <c r="E110" s="530" t="str">
        <f>E9</f>
        <v>5 - Elektroinstalace - silnoproud</v>
      </c>
      <c r="F110" s="550"/>
      <c r="G110" s="550"/>
      <c r="H110" s="550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>parc. č. st. 7 v Českém Brodě</v>
      </c>
      <c r="I112" s="25" t="s">
        <v>22</v>
      </c>
      <c r="J112" s="50" t="str">
        <f>IF(J12="","",J12)</f>
        <v>30. 8. 2023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 xml:space="preserve"> </v>
      </c>
      <c r="I114" s="25" t="s">
        <v>30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28</v>
      </c>
      <c r="F115" s="23" t="str">
        <f>IF(E18="","",E18)</f>
        <v>Vyplň údaj</v>
      </c>
      <c r="I115" s="25" t="s">
        <v>32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131</v>
      </c>
      <c r="D117" s="112" t="s">
        <v>59</v>
      </c>
      <c r="E117" s="112" t="s">
        <v>55</v>
      </c>
      <c r="F117" s="112" t="s">
        <v>56</v>
      </c>
      <c r="G117" s="112" t="s">
        <v>132</v>
      </c>
      <c r="H117" s="112" t="s">
        <v>133</v>
      </c>
      <c r="I117" s="112" t="s">
        <v>134</v>
      </c>
      <c r="J117" s="113" t="s">
        <v>106</v>
      </c>
      <c r="K117" s="114" t="s">
        <v>135</v>
      </c>
      <c r="L117" s="110"/>
      <c r="M117" s="57" t="s">
        <v>1</v>
      </c>
      <c r="N117" s="58" t="s">
        <v>38</v>
      </c>
      <c r="O117" s="58" t="s">
        <v>136</v>
      </c>
      <c r="P117" s="58" t="s">
        <v>137</v>
      </c>
      <c r="Q117" s="58" t="s">
        <v>138</v>
      </c>
      <c r="R117" s="58" t="s">
        <v>139</v>
      </c>
      <c r="S117" s="58" t="s">
        <v>140</v>
      </c>
      <c r="T117" s="59" t="s">
        <v>141</v>
      </c>
    </row>
    <row r="118" spans="2:65" s="1" customFormat="1" ht="22.9" customHeight="1">
      <c r="B118" s="30"/>
      <c r="C118" s="62" t="s">
        <v>142</v>
      </c>
      <c r="J118" s="115">
        <f>BK118</f>
        <v>0</v>
      </c>
      <c r="L118" s="30"/>
      <c r="M118" s="60"/>
      <c r="N118" s="51"/>
      <c r="O118" s="51"/>
      <c r="P118" s="116">
        <f>P119</f>
        <v>0</v>
      </c>
      <c r="Q118" s="51"/>
      <c r="R118" s="116">
        <f>R119</f>
        <v>0</v>
      </c>
      <c r="S118" s="51"/>
      <c r="T118" s="117">
        <f>T119</f>
        <v>0</v>
      </c>
      <c r="AT118" s="15" t="s">
        <v>73</v>
      </c>
      <c r="AU118" s="15" t="s">
        <v>108</v>
      </c>
      <c r="BK118" s="118">
        <f>BK119</f>
        <v>0</v>
      </c>
    </row>
    <row r="119" spans="2:65" s="11" customFormat="1" ht="25.9" customHeight="1">
      <c r="B119" s="119"/>
      <c r="D119" s="120" t="s">
        <v>73</v>
      </c>
      <c r="E119" s="121" t="s">
        <v>371</v>
      </c>
      <c r="F119" s="121" t="s">
        <v>372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</v>
      </c>
      <c r="T119" s="126">
        <f>T120</f>
        <v>0</v>
      </c>
      <c r="AR119" s="120" t="s">
        <v>83</v>
      </c>
      <c r="AT119" s="127" t="s">
        <v>73</v>
      </c>
      <c r="AU119" s="127" t="s">
        <v>74</v>
      </c>
      <c r="AY119" s="120" t="s">
        <v>145</v>
      </c>
      <c r="BK119" s="128">
        <f>BK120</f>
        <v>0</v>
      </c>
    </row>
    <row r="120" spans="2:65" s="11" customFormat="1" ht="22.9" customHeight="1">
      <c r="B120" s="119"/>
      <c r="D120" s="120" t="s">
        <v>73</v>
      </c>
      <c r="E120" s="129" t="s">
        <v>1255</v>
      </c>
      <c r="F120" s="129" t="s">
        <v>93</v>
      </c>
      <c r="I120" s="122"/>
      <c r="J120" s="130">
        <f>BK120</f>
        <v>0</v>
      </c>
      <c r="L120" s="119"/>
      <c r="M120" s="124"/>
      <c r="P120" s="125">
        <f>SUM(P121:P122)</f>
        <v>0</v>
      </c>
      <c r="R120" s="125">
        <f>SUM(R121:R122)</f>
        <v>0</v>
      </c>
      <c r="T120" s="126">
        <f>SUM(T121:T122)</f>
        <v>0</v>
      </c>
      <c r="AR120" s="120" t="s">
        <v>83</v>
      </c>
      <c r="AT120" s="127" t="s">
        <v>73</v>
      </c>
      <c r="AU120" s="127" t="s">
        <v>79</v>
      </c>
      <c r="AY120" s="120" t="s">
        <v>145</v>
      </c>
      <c r="BK120" s="128">
        <f>SUM(BK121:BK122)</f>
        <v>0</v>
      </c>
    </row>
    <row r="121" spans="2:65" s="1" customFormat="1" ht="16.5" customHeight="1">
      <c r="B121" s="131"/>
      <c r="C121" s="132" t="s">
        <v>79</v>
      </c>
      <c r="D121" s="132" t="s">
        <v>147</v>
      </c>
      <c r="E121" s="133" t="s">
        <v>1256</v>
      </c>
      <c r="F121" s="134" t="s">
        <v>1257</v>
      </c>
      <c r="G121" s="135" t="s">
        <v>1238</v>
      </c>
      <c r="H121" s="136">
        <v>1</v>
      </c>
      <c r="I121" s="137"/>
      <c r="J121" s="138">
        <f>ROUND(I121*H121,2)</f>
        <v>0</v>
      </c>
      <c r="K121" s="139"/>
      <c r="L121" s="30"/>
      <c r="M121" s="140" t="s">
        <v>1</v>
      </c>
      <c r="N121" s="141" t="s">
        <v>39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231</v>
      </c>
      <c r="AT121" s="144" t="s">
        <v>147</v>
      </c>
      <c r="AU121" s="144" t="s">
        <v>83</v>
      </c>
      <c r="AY121" s="15" t="s">
        <v>145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79</v>
      </c>
      <c r="BK121" s="145">
        <f>ROUND(I121*H121,2)</f>
        <v>0</v>
      </c>
      <c r="BL121" s="15" t="s">
        <v>231</v>
      </c>
      <c r="BM121" s="144" t="s">
        <v>1258</v>
      </c>
    </row>
    <row r="122" spans="2:65" s="1" customFormat="1" ht="16.5" customHeight="1">
      <c r="B122" s="131"/>
      <c r="C122" s="132" t="s">
        <v>83</v>
      </c>
      <c r="D122" s="132" t="s">
        <v>147</v>
      </c>
      <c r="E122" s="133" t="s">
        <v>1259</v>
      </c>
      <c r="F122" s="134" t="s">
        <v>1260</v>
      </c>
      <c r="G122" s="135" t="s">
        <v>1238</v>
      </c>
      <c r="H122" s="136">
        <v>1</v>
      </c>
      <c r="I122" s="137"/>
      <c r="J122" s="138">
        <f>ROUND(I122*H122,2)</f>
        <v>0</v>
      </c>
      <c r="K122" s="139"/>
      <c r="L122" s="30"/>
      <c r="M122" s="174" t="s">
        <v>1</v>
      </c>
      <c r="N122" s="175" t="s">
        <v>39</v>
      </c>
      <c r="O122" s="176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AR122" s="144" t="s">
        <v>231</v>
      </c>
      <c r="AT122" s="144" t="s">
        <v>147</v>
      </c>
      <c r="AU122" s="144" t="s">
        <v>83</v>
      </c>
      <c r="AY122" s="15" t="s">
        <v>145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5" t="s">
        <v>79</v>
      </c>
      <c r="BK122" s="145">
        <f>ROUND(I122*H122,2)</f>
        <v>0</v>
      </c>
      <c r="BL122" s="15" t="s">
        <v>231</v>
      </c>
      <c r="BM122" s="144" t="s">
        <v>1261</v>
      </c>
    </row>
    <row r="123" spans="2:65" s="1" customFormat="1" ht="6.95" customHeight="1"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30"/>
    </row>
  </sheetData>
  <autoFilter ref="C117:K122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1 - Architektonicko-stave...</vt:lpstr>
      <vt:lpstr>2 - Ústřední topení</vt:lpstr>
      <vt:lpstr>2a - Ústřední topení</vt:lpstr>
      <vt:lpstr>3 - Zdravotechnika</vt:lpstr>
      <vt:lpstr>3a - Zdravotechnika</vt:lpstr>
      <vt:lpstr>4 - Vzduchotechnika</vt:lpstr>
      <vt:lpstr>4a - Vzduchotechnika</vt:lpstr>
      <vt:lpstr>5 - Elektroinstalace - si...</vt:lpstr>
      <vt:lpstr>5a - Elektroinstalace - silnopr</vt:lpstr>
      <vt:lpstr>6 - Elektroinstalace - sl...</vt:lpstr>
      <vt:lpstr>6a - Elektroinstalace - SK</vt:lpstr>
      <vt:lpstr>6a - Elektroinstalace - EZS</vt:lpstr>
      <vt:lpstr>6a - Elektroinstalace - NV</vt:lpstr>
      <vt:lpstr>7 - Vedlejší a ostatní ná...</vt:lpstr>
      <vt:lpstr>__08F21C13_4762_4D33_8AE4_8E20A428EBE8_ITEM__</vt:lpstr>
      <vt:lpstr>__08F21C13_4762_4D33_8AE4_8E20A428EBE8_ITEM_GROUP1__</vt:lpstr>
      <vt:lpstr>__08F21C13_4762_4D33_8AE4_8E20A428EBE8_ITEM_GROUP2__</vt:lpstr>
      <vt:lpstr>__08F21C13_4762_4D33_8AE4_8E20A428EBE8_ITEM_GROUP3__X</vt:lpstr>
      <vt:lpstr>GROUP_ID</vt:lpstr>
      <vt:lpstr>ITEM_PRICES</vt:lpstr>
      <vt:lpstr>'1 - Architektonicko-stave...'!Názvy_tisku</vt:lpstr>
      <vt:lpstr>'2 - Ústřední topení'!Názvy_tisku</vt:lpstr>
      <vt:lpstr>'2a - Ústřední topení'!Názvy_tisku</vt:lpstr>
      <vt:lpstr>'3 - Zdravotechnika'!Názvy_tisku</vt:lpstr>
      <vt:lpstr>'3a - Zdravotechnika'!Názvy_tisku</vt:lpstr>
      <vt:lpstr>'4 - Vzduchotechnika'!Názvy_tisku</vt:lpstr>
      <vt:lpstr>'5 - Elektroinstalace - si...'!Názvy_tisku</vt:lpstr>
      <vt:lpstr>'5a - Elektroinstalace - silnopr'!Názvy_tisku</vt:lpstr>
      <vt:lpstr>'6 - Elektroinstalace - sl...'!Názvy_tisku</vt:lpstr>
      <vt:lpstr>'7 - Vedlejší a ostatní ná...'!Názvy_tisku</vt:lpstr>
      <vt:lpstr>'Rekapitulace stavby'!Názvy_tisku</vt:lpstr>
      <vt:lpstr>'1 - Architektonicko-stave...'!Oblast_tisku</vt:lpstr>
      <vt:lpstr>'2 - Ústřední topení'!Oblast_tisku</vt:lpstr>
      <vt:lpstr>'2a - Ústřední topení'!Oblast_tisku</vt:lpstr>
      <vt:lpstr>'3 - Zdravotechnika'!Oblast_tisku</vt:lpstr>
      <vt:lpstr>'3a - Zdravotechnika'!Oblast_tisku</vt:lpstr>
      <vt:lpstr>'4 - Vzduchotechnika'!Oblast_tisku</vt:lpstr>
      <vt:lpstr>'4a - Vzduchotechnika'!Oblast_tisku</vt:lpstr>
      <vt:lpstr>'5 - Elektroinstalace - si...'!Oblast_tisku</vt:lpstr>
      <vt:lpstr>'5a - Elektroinstalace - silnopr'!Oblast_tisku</vt:lpstr>
      <vt:lpstr>'6 - Elektroinstalace - sl...'!Oblast_tisku</vt:lpstr>
      <vt:lpstr>'7 - Vedlejší a ostatní ná...'!Oblast_tisku</vt:lpstr>
      <vt:lpstr>'Rekapitulace stavby'!Oblast_tisku</vt:lpstr>
      <vt:lpstr>VAT_RATES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Dobr</dc:creator>
  <cp:lastModifiedBy>Kostkan Petr</cp:lastModifiedBy>
  <cp:lastPrinted>2024-04-24T08:45:29Z</cp:lastPrinted>
  <dcterms:created xsi:type="dcterms:W3CDTF">2024-04-24T04:47:51Z</dcterms:created>
  <dcterms:modified xsi:type="dcterms:W3CDTF">2024-05-23T05:35:36Z</dcterms:modified>
</cp:coreProperties>
</file>